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4240" windowHeight="12375" tabRatio="528"/>
  </bookViews>
  <sheets>
    <sheet name="2" sheetId="35" r:id="rId1"/>
  </sheets>
  <definedNames>
    <definedName name="_xlnm._FilterDatabase" localSheetId="0" hidden="1">'2'!$A$1:$L$284</definedName>
    <definedName name="_xlnm.Print_Area" localSheetId="0">'2'!$A$2:$L$283</definedName>
  </definedNames>
  <calcPr calcId="145621"/>
</workbook>
</file>

<file path=xl/calcChain.xml><?xml version="1.0" encoding="utf-8"?>
<calcChain xmlns="http://schemas.openxmlformats.org/spreadsheetml/2006/main">
  <c r="E153" i="35" l="1"/>
  <c r="E154" i="35" s="1"/>
  <c r="I154" i="35" s="1"/>
  <c r="L154" i="35" s="1"/>
  <c r="E148" i="35"/>
  <c r="E149" i="35" s="1"/>
  <c r="E151" i="35" s="1"/>
  <c r="G151" i="35" s="1"/>
  <c r="L151" i="35" s="1"/>
  <c r="E142" i="35"/>
  <c r="E143" i="35" s="1"/>
  <c r="E180" i="35"/>
  <c r="E181" i="35" s="1"/>
  <c r="D175" i="35"/>
  <c r="E166" i="35"/>
  <c r="E167" i="35" s="1"/>
  <c r="E160" i="35"/>
  <c r="E163" i="35" s="1"/>
  <c r="G163" i="35" s="1"/>
  <c r="L163" i="35" s="1"/>
  <c r="E155" i="35"/>
  <c r="G155" i="35" s="1"/>
  <c r="L155" i="35" s="1"/>
  <c r="E144" i="35" l="1"/>
  <c r="I144" i="35" s="1"/>
  <c r="L144" i="35" s="1"/>
  <c r="E146" i="35"/>
  <c r="K146" i="35" s="1"/>
  <c r="L146" i="35" s="1"/>
  <c r="E145" i="35"/>
  <c r="K145" i="35" s="1"/>
  <c r="L145" i="35" s="1"/>
  <c r="E177" i="35"/>
  <c r="G177" i="35" s="1"/>
  <c r="L177" i="35" s="1"/>
  <c r="E172" i="35"/>
  <c r="G172" i="35" s="1"/>
  <c r="L172" i="35" s="1"/>
  <c r="E168" i="35"/>
  <c r="I168" i="35" s="1"/>
  <c r="L168" i="35" s="1"/>
  <c r="E178" i="35"/>
  <c r="G178" i="35" s="1"/>
  <c r="L178" i="35" s="1"/>
  <c r="E173" i="35"/>
  <c r="G173" i="35" s="1"/>
  <c r="L173" i="35" s="1"/>
  <c r="E169" i="35"/>
  <c r="K169" i="35" s="1"/>
  <c r="L169" i="35" s="1"/>
  <c r="E175" i="35"/>
  <c r="G175" i="35" s="1"/>
  <c r="L175" i="35" s="1"/>
  <c r="E174" i="35"/>
  <c r="G174" i="35" s="1"/>
  <c r="L174" i="35" s="1"/>
  <c r="E170" i="35"/>
  <c r="K170" i="35" s="1"/>
  <c r="L170" i="35" s="1"/>
  <c r="E176" i="35"/>
  <c r="G176" i="35" s="1"/>
  <c r="L176" i="35" s="1"/>
  <c r="E171" i="35"/>
  <c r="G171" i="35" s="1"/>
  <c r="L171" i="35" s="1"/>
  <c r="E182" i="35"/>
  <c r="I182" i="35" s="1"/>
  <c r="L182" i="35" s="1"/>
  <c r="E183" i="35"/>
  <c r="K183" i="35" s="1"/>
  <c r="L183" i="35" s="1"/>
  <c r="E184" i="35"/>
  <c r="K184" i="35" s="1"/>
  <c r="L184" i="35" s="1"/>
  <c r="E162" i="35"/>
  <c r="K162" i="35" s="1"/>
  <c r="L162" i="35" s="1"/>
  <c r="E150" i="35"/>
  <c r="I150" i="35" s="1"/>
  <c r="L150" i="35" s="1"/>
  <c r="E157" i="35"/>
  <c r="G157" i="35" s="1"/>
  <c r="L157" i="35" s="1"/>
  <c r="E161" i="35"/>
  <c r="I161" i="35" s="1"/>
  <c r="L161" i="35" s="1"/>
  <c r="E156" i="35"/>
  <c r="K156" i="35" s="1"/>
  <c r="L156" i="35" s="1"/>
  <c r="E164" i="35"/>
  <c r="G164" i="35" s="1"/>
  <c r="L164" i="35" s="1"/>
  <c r="E256" i="35" l="1"/>
  <c r="E247" i="35"/>
  <c r="D138" i="35"/>
  <c r="E131" i="35"/>
  <c r="E135" i="35" s="1"/>
  <c r="K135" i="35" s="1"/>
  <c r="L135" i="35" s="1"/>
  <c r="D128" i="35"/>
  <c r="D127" i="35"/>
  <c r="D122" i="35"/>
  <c r="E120" i="35"/>
  <c r="E121" i="35" s="1"/>
  <c r="D113" i="35"/>
  <c r="D112" i="35"/>
  <c r="D107" i="35"/>
  <c r="E106" i="35"/>
  <c r="E115" i="35" s="1"/>
  <c r="E116" i="35" s="1"/>
  <c r="N103" i="35"/>
  <c r="D98" i="35"/>
  <c r="E90" i="35"/>
  <c r="E96" i="35" s="1"/>
  <c r="K96" i="35" s="1"/>
  <c r="L96" i="35" s="1"/>
  <c r="E78" i="35"/>
  <c r="E84" i="35" s="1"/>
  <c r="K84" i="35" s="1"/>
  <c r="L84" i="35" s="1"/>
  <c r="E100" i="35" l="1"/>
  <c r="E101" i="35" s="1"/>
  <c r="E102" i="35" s="1"/>
  <c r="K102" i="35" s="1"/>
  <c r="L102" i="35" s="1"/>
  <c r="E112" i="35"/>
  <c r="G112" i="35" s="1"/>
  <c r="L112" i="35" s="1"/>
  <c r="E127" i="35"/>
  <c r="G127" i="35" s="1"/>
  <c r="L127" i="35" s="1"/>
  <c r="E138" i="35"/>
  <c r="G138" i="35" s="1"/>
  <c r="L138" i="35" s="1"/>
  <c r="E113" i="35"/>
  <c r="G113" i="35" s="1"/>
  <c r="L113" i="35" s="1"/>
  <c r="E128" i="35"/>
  <c r="G128" i="35" s="1"/>
  <c r="L128" i="35" s="1"/>
  <c r="E117" i="35"/>
  <c r="K117" i="35" s="1"/>
  <c r="L117" i="35" s="1"/>
  <c r="E118" i="35"/>
  <c r="G118" i="35" s="1"/>
  <c r="L118" i="35" s="1"/>
  <c r="E125" i="35"/>
  <c r="K125" i="35" s="1"/>
  <c r="L125" i="35" s="1"/>
  <c r="E126" i="35"/>
  <c r="K126" i="35" s="1"/>
  <c r="L126" i="35" s="1"/>
  <c r="E122" i="35"/>
  <c r="I122" i="35" s="1"/>
  <c r="L122" i="35" s="1"/>
  <c r="E123" i="35"/>
  <c r="K123" i="35" s="1"/>
  <c r="L123" i="35" s="1"/>
  <c r="E124" i="35"/>
  <c r="K124" i="35" s="1"/>
  <c r="L124" i="35" s="1"/>
  <c r="E79" i="35"/>
  <c r="I79" i="35" s="1"/>
  <c r="L79" i="35" s="1"/>
  <c r="E83" i="35"/>
  <c r="K83" i="35" s="1"/>
  <c r="L83" i="35" s="1"/>
  <c r="E87" i="35"/>
  <c r="G87" i="35" s="1"/>
  <c r="L87" i="35" s="1"/>
  <c r="E91" i="35"/>
  <c r="I91" i="35" s="1"/>
  <c r="L91" i="35" s="1"/>
  <c r="E95" i="35"/>
  <c r="K95" i="35" s="1"/>
  <c r="L95" i="35" s="1"/>
  <c r="E107" i="35"/>
  <c r="I107" i="35" s="1"/>
  <c r="L107" i="35" s="1"/>
  <c r="E111" i="35"/>
  <c r="K111" i="35" s="1"/>
  <c r="L111" i="35" s="1"/>
  <c r="E134" i="35"/>
  <c r="K134" i="35" s="1"/>
  <c r="L134" i="35" s="1"/>
  <c r="E82" i="35"/>
  <c r="K82" i="35" s="1"/>
  <c r="L82" i="35" s="1"/>
  <c r="E86" i="35"/>
  <c r="G86" i="35" s="1"/>
  <c r="L86" i="35" s="1"/>
  <c r="E94" i="35"/>
  <c r="K94" i="35" s="1"/>
  <c r="L94" i="35" s="1"/>
  <c r="E110" i="35"/>
  <c r="K110" i="35" s="1"/>
  <c r="L110" i="35" s="1"/>
  <c r="E133" i="35"/>
  <c r="K133" i="35" s="1"/>
  <c r="L133" i="35" s="1"/>
  <c r="E137" i="35"/>
  <c r="G137" i="35" s="1"/>
  <c r="L137" i="35" s="1"/>
  <c r="E81" i="35"/>
  <c r="K81" i="35" s="1"/>
  <c r="L81" i="35" s="1"/>
  <c r="E85" i="35"/>
  <c r="K85" i="35" s="1"/>
  <c r="L85" i="35" s="1"/>
  <c r="E93" i="35"/>
  <c r="K93" i="35" s="1"/>
  <c r="L93" i="35" s="1"/>
  <c r="E97" i="35"/>
  <c r="G97" i="35" s="1"/>
  <c r="L97" i="35" s="1"/>
  <c r="E98" i="35"/>
  <c r="G98" i="35" s="1"/>
  <c r="L98" i="35" s="1"/>
  <c r="E103" i="35"/>
  <c r="G103" i="35" s="1"/>
  <c r="L103" i="35" s="1"/>
  <c r="E109" i="35"/>
  <c r="K109" i="35" s="1"/>
  <c r="L109" i="35" s="1"/>
  <c r="E132" i="35"/>
  <c r="I132" i="35" s="1"/>
  <c r="L132" i="35" s="1"/>
  <c r="E136" i="35"/>
  <c r="K136" i="35" s="1"/>
  <c r="L136" i="35" s="1"/>
  <c r="E80" i="35"/>
  <c r="K80" i="35" s="1"/>
  <c r="L80" i="35" s="1"/>
  <c r="E92" i="35"/>
  <c r="K92" i="35" s="1"/>
  <c r="L92" i="35" s="1"/>
  <c r="E108" i="35"/>
  <c r="K108" i="35" s="1"/>
  <c r="L108" i="35" s="1"/>
  <c r="E200" i="35" l="1"/>
  <c r="E216" i="35" s="1"/>
  <c r="D239" i="35"/>
  <c r="D238" i="35"/>
  <c r="D233" i="35"/>
  <c r="D224" i="35"/>
  <c r="D223" i="35"/>
  <c r="D218" i="35"/>
  <c r="N214" i="35"/>
  <c r="D209" i="35"/>
  <c r="E189" i="35"/>
  <c r="E195" i="35" s="1"/>
  <c r="K195" i="35" s="1"/>
  <c r="L195" i="35" s="1"/>
  <c r="E194" i="35" l="1"/>
  <c r="K194" i="35" s="1"/>
  <c r="L194" i="35" s="1"/>
  <c r="E231" i="35"/>
  <c r="E232" i="35" s="1"/>
  <c r="E236" i="35" s="1"/>
  <c r="K236" i="35" s="1"/>
  <c r="L236" i="35" s="1"/>
  <c r="E217" i="35"/>
  <c r="E226" i="35" s="1"/>
  <c r="E227" i="35" s="1"/>
  <c r="E228" i="35" s="1"/>
  <c r="K228" i="35" s="1"/>
  <c r="L228" i="35" s="1"/>
  <c r="E201" i="35"/>
  <c r="E207" i="35" s="1"/>
  <c r="K207" i="35" s="1"/>
  <c r="L207" i="35" s="1"/>
  <c r="E190" i="35"/>
  <c r="I190" i="35" s="1"/>
  <c r="L190" i="35" s="1"/>
  <c r="E193" i="35"/>
  <c r="K193" i="35" s="1"/>
  <c r="L193" i="35" s="1"/>
  <c r="E197" i="35"/>
  <c r="G197" i="35" s="1"/>
  <c r="L197" i="35" s="1"/>
  <c r="E198" i="35"/>
  <c r="G198" i="35" s="1"/>
  <c r="L198" i="35" s="1"/>
  <c r="E192" i="35"/>
  <c r="K192" i="35" s="1"/>
  <c r="L192" i="35" s="1"/>
  <c r="E196" i="35"/>
  <c r="K196" i="35" s="1"/>
  <c r="L196" i="35" s="1"/>
  <c r="E191" i="35"/>
  <c r="K191" i="35" s="1"/>
  <c r="L191" i="35" s="1"/>
  <c r="E209" i="35" l="1"/>
  <c r="G209" i="35" s="1"/>
  <c r="L209" i="35" s="1"/>
  <c r="E221" i="35"/>
  <c r="K221" i="35" s="1"/>
  <c r="L221" i="35" s="1"/>
  <c r="E229" i="35"/>
  <c r="G229" i="35" s="1"/>
  <c r="L229" i="35" s="1"/>
  <c r="E222" i="35"/>
  <c r="K222" i="35" s="1"/>
  <c r="L222" i="35" s="1"/>
  <c r="E219" i="35"/>
  <c r="K219" i="35" s="1"/>
  <c r="L219" i="35" s="1"/>
  <c r="E224" i="35"/>
  <c r="G224" i="35" s="1"/>
  <c r="L224" i="35" s="1"/>
  <c r="E218" i="35"/>
  <c r="I218" i="35" s="1"/>
  <c r="L218" i="35" s="1"/>
  <c r="E211" i="35"/>
  <c r="E212" i="35" s="1"/>
  <c r="E213" i="35" s="1"/>
  <c r="K213" i="35" s="1"/>
  <c r="L213" i="35" s="1"/>
  <c r="E220" i="35"/>
  <c r="K220" i="35" s="1"/>
  <c r="L220" i="35" s="1"/>
  <c r="E234" i="35"/>
  <c r="K234" i="35" s="1"/>
  <c r="L234" i="35" s="1"/>
  <c r="E223" i="35"/>
  <c r="G223" i="35" s="1"/>
  <c r="L223" i="35" s="1"/>
  <c r="E237" i="35"/>
  <c r="K237" i="35" s="1"/>
  <c r="L237" i="35" s="1"/>
  <c r="E235" i="35"/>
  <c r="K235" i="35" s="1"/>
  <c r="L235" i="35" s="1"/>
  <c r="E239" i="35"/>
  <c r="G239" i="35" s="1"/>
  <c r="L239" i="35" s="1"/>
  <c r="E233" i="35"/>
  <c r="I233" i="35" s="1"/>
  <c r="L233" i="35" s="1"/>
  <c r="E238" i="35"/>
  <c r="G238" i="35" s="1"/>
  <c r="L238" i="35" s="1"/>
  <c r="E203" i="35"/>
  <c r="K203" i="35" s="1"/>
  <c r="L203" i="35" s="1"/>
  <c r="E208" i="35"/>
  <c r="G208" i="35" s="1"/>
  <c r="L208" i="35" s="1"/>
  <c r="E202" i="35"/>
  <c r="I202" i="35" s="1"/>
  <c r="L202" i="35" s="1"/>
  <c r="E204" i="35"/>
  <c r="K204" i="35" s="1"/>
  <c r="L204" i="35" s="1"/>
  <c r="E205" i="35"/>
  <c r="K205" i="35" s="1"/>
  <c r="L205" i="35" s="1"/>
  <c r="E206" i="35"/>
  <c r="K206" i="35" s="1"/>
  <c r="L206" i="35" s="1"/>
  <c r="E214" i="35" l="1"/>
  <c r="G214" i="35" s="1"/>
  <c r="L214" i="35" s="1"/>
  <c r="D41" i="35" l="1"/>
  <c r="D46" i="35"/>
  <c r="D61" i="35"/>
  <c r="E257" i="35" l="1"/>
  <c r="G247" i="35"/>
  <c r="L247" i="35" s="1"/>
  <c r="E249" i="35"/>
  <c r="G249" i="35" s="1"/>
  <c r="L249" i="35" s="1"/>
  <c r="D72" i="35"/>
  <c r="E65" i="35"/>
  <c r="E71" i="35" s="1"/>
  <c r="G71" i="35" s="1"/>
  <c r="L71" i="35" s="1"/>
  <c r="D62" i="35"/>
  <c r="D56" i="35"/>
  <c r="D47" i="35"/>
  <c r="N37" i="35"/>
  <c r="D32" i="35"/>
  <c r="E12" i="35"/>
  <c r="E19" i="35" s="1"/>
  <c r="K19" i="35" s="1"/>
  <c r="L19" i="35" s="1"/>
  <c r="E68" i="35" l="1"/>
  <c r="K68" i="35" s="1"/>
  <c r="L68" i="35" s="1"/>
  <c r="E54" i="35"/>
  <c r="E55" i="35" s="1"/>
  <c r="E40" i="35"/>
  <c r="E13" i="35"/>
  <c r="I13" i="35" s="1"/>
  <c r="E17" i="35"/>
  <c r="K17" i="35" s="1"/>
  <c r="L17" i="35" s="1"/>
  <c r="E21" i="35"/>
  <c r="G21" i="35" s="1"/>
  <c r="L21" i="35" s="1"/>
  <c r="E24" i="35"/>
  <c r="E67" i="35"/>
  <c r="K67" i="35" s="1"/>
  <c r="L67" i="35" s="1"/>
  <c r="E69" i="35"/>
  <c r="K69" i="35" s="1"/>
  <c r="L69" i="35" s="1"/>
  <c r="E14" i="35"/>
  <c r="K14" i="35" s="1"/>
  <c r="E18" i="35"/>
  <c r="K18" i="35" s="1"/>
  <c r="L18" i="35" s="1"/>
  <c r="E16" i="35"/>
  <c r="K16" i="35" s="1"/>
  <c r="L16" i="35" s="1"/>
  <c r="E20" i="35"/>
  <c r="G20" i="35" s="1"/>
  <c r="E70" i="35"/>
  <c r="K70" i="35" s="1"/>
  <c r="L70" i="35" s="1"/>
  <c r="E66" i="35"/>
  <c r="I66" i="35" s="1"/>
  <c r="L66" i="35" s="1"/>
  <c r="E15" i="35"/>
  <c r="K15" i="35" s="1"/>
  <c r="L15" i="35" s="1"/>
  <c r="E72" i="35"/>
  <c r="G72" i="35" s="1"/>
  <c r="L72" i="35" s="1"/>
  <c r="E260" i="35"/>
  <c r="K260" i="35" s="1"/>
  <c r="L260" i="35" s="1"/>
  <c r="E261" i="35"/>
  <c r="G261" i="35" s="1"/>
  <c r="L261" i="35" s="1"/>
  <c r="E262" i="35"/>
  <c r="G262" i="35" s="1"/>
  <c r="L262" i="35" s="1"/>
  <c r="E258" i="35"/>
  <c r="I258" i="35" s="1"/>
  <c r="L258" i="35" s="1"/>
  <c r="E259" i="35"/>
  <c r="K259" i="35" s="1"/>
  <c r="L259" i="35" s="1"/>
  <c r="E244" i="35"/>
  <c r="L13" i="35" l="1"/>
  <c r="L14" i="35"/>
  <c r="L20" i="35"/>
  <c r="E47" i="35"/>
  <c r="G47" i="35" s="1"/>
  <c r="L47" i="35" s="1"/>
  <c r="E46" i="35"/>
  <c r="G46" i="35" s="1"/>
  <c r="L46" i="35" s="1"/>
  <c r="E45" i="35"/>
  <c r="K45" i="35" s="1"/>
  <c r="L45" i="35" s="1"/>
  <c r="E41" i="35"/>
  <c r="I41" i="35" s="1"/>
  <c r="L41" i="35" s="1"/>
  <c r="E34" i="35"/>
  <c r="E35" i="35" s="1"/>
  <c r="E49" i="35"/>
  <c r="E50" i="35" s="1"/>
  <c r="E42" i="35"/>
  <c r="K42" i="35" s="1"/>
  <c r="L42" i="35" s="1"/>
  <c r="E44" i="35"/>
  <c r="K44" i="35" s="1"/>
  <c r="L44" i="35" s="1"/>
  <c r="E43" i="35"/>
  <c r="K43" i="35" s="1"/>
  <c r="L43" i="35" s="1"/>
  <c r="E253" i="35"/>
  <c r="E246" i="35"/>
  <c r="K246" i="35" s="1"/>
  <c r="L246" i="35" s="1"/>
  <c r="E250" i="35"/>
  <c r="G250" i="35" s="1"/>
  <c r="L250" i="35" s="1"/>
  <c r="E251" i="35"/>
  <c r="G251" i="35" s="1"/>
  <c r="L251" i="35" s="1"/>
  <c r="E245" i="35"/>
  <c r="I245" i="35" s="1"/>
  <c r="L245" i="35" s="1"/>
  <c r="E254" i="35"/>
  <c r="G254" i="35" s="1"/>
  <c r="L254" i="35" s="1"/>
  <c r="E248" i="35"/>
  <c r="G248" i="35" s="1"/>
  <c r="L248" i="35" s="1"/>
  <c r="E252" i="35"/>
  <c r="G252" i="35" s="1"/>
  <c r="L252" i="35" s="1"/>
  <c r="E28" i="35"/>
  <c r="K28" i="35" s="1"/>
  <c r="L28" i="35" s="1"/>
  <c r="E29" i="35"/>
  <c r="K29" i="35" s="1"/>
  <c r="L29" i="35" s="1"/>
  <c r="E25" i="35"/>
  <c r="I25" i="35" s="1"/>
  <c r="L25" i="35" s="1"/>
  <c r="E31" i="35"/>
  <c r="G31" i="35" s="1"/>
  <c r="L31" i="35" s="1"/>
  <c r="E27" i="35"/>
  <c r="K27" i="35" s="1"/>
  <c r="L27" i="35" s="1"/>
  <c r="E30" i="35"/>
  <c r="K30" i="35" s="1"/>
  <c r="L30" i="35" s="1"/>
  <c r="E26" i="35"/>
  <c r="K26" i="35" s="1"/>
  <c r="L26" i="35" s="1"/>
  <c r="E32" i="35"/>
  <c r="G32" i="35" s="1"/>
  <c r="L32" i="35" s="1"/>
  <c r="E62" i="35"/>
  <c r="G62" i="35" s="1"/>
  <c r="L62" i="35" s="1"/>
  <c r="E58" i="35"/>
  <c r="K58" i="35" s="1"/>
  <c r="L58" i="35" s="1"/>
  <c r="E59" i="35"/>
  <c r="K59" i="35" s="1"/>
  <c r="L59" i="35" s="1"/>
  <c r="E61" i="35"/>
  <c r="G61" i="35" s="1"/>
  <c r="L61" i="35" s="1"/>
  <c r="E57" i="35"/>
  <c r="K57" i="35" s="1"/>
  <c r="L57" i="35" s="1"/>
  <c r="E60" i="35"/>
  <c r="K60" i="35" s="1"/>
  <c r="L60" i="35" s="1"/>
  <c r="E56" i="35"/>
  <c r="I56" i="35" s="1"/>
  <c r="L56" i="35" s="1"/>
  <c r="I264" i="35" l="1"/>
  <c r="E37" i="35"/>
  <c r="G37" i="35" s="1"/>
  <c r="L37" i="35" s="1"/>
  <c r="E36" i="35"/>
  <c r="K36" i="35" s="1"/>
  <c r="K253" i="35"/>
  <c r="G253" i="35"/>
  <c r="E52" i="35"/>
  <c r="G52" i="35" s="1"/>
  <c r="L52" i="35" s="1"/>
  <c r="E51" i="35"/>
  <c r="K51" i="35" s="1"/>
  <c r="L51" i="35" s="1"/>
  <c r="G264" i="35" l="1"/>
  <c r="L36" i="35"/>
  <c r="L264" i="35" s="1"/>
  <c r="K264" i="35"/>
  <c r="L253" i="35"/>
  <c r="L266" i="35" l="1"/>
  <c r="L274" i="35"/>
  <c r="L267" i="35" l="1"/>
  <c r="L268" i="35" s="1"/>
  <c r="L269" i="35" s="1"/>
  <c r="L270" i="35" s="1"/>
  <c r="L271" i="35" s="1"/>
  <c r="L272" i="35" s="1"/>
  <c r="L273" i="35" s="1"/>
  <c r="L275" i="35" s="1"/>
  <c r="L276" i="35" s="1"/>
  <c r="L278" i="35" s="1"/>
  <c r="J4" i="35" s="1"/>
</calcChain>
</file>

<file path=xl/sharedStrings.xml><?xml version="1.0" encoding="utf-8"?>
<sst xmlns="http://schemas.openxmlformats.org/spreadsheetml/2006/main" count="448" uniqueCount="104">
  <si>
    <t>ლარი</t>
  </si>
  <si>
    <t>სახარჯთაღრიცხვო ღირებულება</t>
  </si>
  <si>
    <t>N</t>
  </si>
  <si>
    <t>სამუშაოს დასახელება</t>
  </si>
  <si>
    <t>ზ/ე</t>
  </si>
  <si>
    <t>ნორმატიული რესურსი</t>
  </si>
  <si>
    <t>მასალები</t>
  </si>
  <si>
    <t>ხელფასი</t>
  </si>
  <si>
    <t>ტრანსპორტი და მექანიზმები</t>
  </si>
  <si>
    <t>ჯამი</t>
  </si>
  <si>
    <t>ერთ</t>
  </si>
  <si>
    <t>სულ</t>
  </si>
  <si>
    <t>ლოკალური ხარჯთაღრიცხვა</t>
  </si>
  <si>
    <t>მასალების ტრანსპორტირება</t>
  </si>
  <si>
    <t>ზედნადები ხარჯები</t>
  </si>
  <si>
    <t>გეგმიური დაგროვება</t>
  </si>
  <si>
    <t>მ3</t>
  </si>
  <si>
    <t>კაც/სთ</t>
  </si>
  <si>
    <t>ტ</t>
  </si>
  <si>
    <t>1 ტ</t>
  </si>
  <si>
    <t>მანქ/სთ</t>
  </si>
  <si>
    <t xml:space="preserve">შრომითი დანახარჯები </t>
  </si>
  <si>
    <t xml:space="preserve">სხვა მანქანები  </t>
  </si>
  <si>
    <t>მ2</t>
  </si>
  <si>
    <t>1000 მ2</t>
  </si>
  <si>
    <t xml:space="preserve">ტრაქტორი მუხლუხა სვლაზე 79 კვტ (108 ცხ.ძ)  </t>
  </si>
  <si>
    <t>ავტოგრეიდერი საშუალო ტიპის 79 კვტ (108 ცხ.ძ.)</t>
  </si>
  <si>
    <t xml:space="preserve">სატკეპნი საგზაო თვითმავალი გლუვი 5 ტ-ანი </t>
  </si>
  <si>
    <t>სატკეპნი საგზაო თვითმავალი გლუვი 10 ტ-ანი</t>
  </si>
  <si>
    <t>მოსარწყავ-მოსარეცხი მანქანა 6000 ლ-ანი</t>
  </si>
  <si>
    <t>საფუძვლის მოწყობა ფრაქციული ღორღით სისქით 10 სმ.</t>
  </si>
  <si>
    <t>სატკეპნი საგზაო თითმავალი პნევმოსვლაზე 18 ტ-ანი</t>
  </si>
  <si>
    <t>ბიტუმის ემულსია</t>
  </si>
  <si>
    <t xml:space="preserve">ასფალტობეტონის დამგები </t>
  </si>
  <si>
    <t xml:space="preserve">წვრილმარცვლოვანი ასფალტობეტონი  </t>
  </si>
  <si>
    <t xml:space="preserve">სხვა მასალები  </t>
  </si>
  <si>
    <t xml:space="preserve"> მ2</t>
  </si>
  <si>
    <t>ავტოგუდრონატორი 3500 ლ-ანი</t>
  </si>
  <si>
    <t>ბიტუმის ემულსიის მოსხმა (0.6 კგ/მ2)</t>
  </si>
  <si>
    <t xml:space="preserve">მსხვილმარცვლოვანი ასფალტობეტონი  </t>
  </si>
  <si>
    <t>ბიტუმის ემულსიის მოსხმა (0.3 კგ/მ2)</t>
  </si>
  <si>
    <t>არასაყოფაცხოვრებო წყალი</t>
  </si>
  <si>
    <t>ქვიშა-ხრეშოვანი ნარევი საგზაო სამუშაოებისათვის</t>
  </si>
  <si>
    <t>ღორღი ბუნებრივი ქვის ფრაქცია 20-40 მმ</t>
  </si>
  <si>
    <t xml:space="preserve">მისაყრელი გვერდულების მოწყობა ქვიშა-ხრეშოვანი მასალით </t>
  </si>
  <si>
    <t>გაუთვალისწინებელი სამუშაოები</t>
  </si>
  <si>
    <t>დაგროვებითი საპენსიო გადასახადი ხელფასიდან</t>
  </si>
  <si>
    <t>დღგ</t>
  </si>
  <si>
    <t>საგზაო საფარის მოწყობა ცხელი წვრილმარცვლოვანი ასფალტბეტონით 4 სმ სისქით</t>
  </si>
  <si>
    <t>100 მ2</t>
  </si>
  <si>
    <t>შრომითი დანახარჯები</t>
  </si>
  <si>
    <t>მ</t>
  </si>
  <si>
    <t>პროექტი</t>
  </si>
  <si>
    <t>კგ</t>
  </si>
  <si>
    <t>ც</t>
  </si>
  <si>
    <t>100 ც</t>
  </si>
  <si>
    <t>ავტომობილი ბორტიანი 5 ტ-მდე</t>
  </si>
  <si>
    <t>ჭანჭიკი ქანჩით</t>
  </si>
  <si>
    <t>მოთუთიებული ფოლადის მილი 76x3.5 მმ L=3.50 მ</t>
  </si>
  <si>
    <t>წიდაპორტლანდცემენტი მ-400</t>
  </si>
  <si>
    <t>არასაყოფოცხოვრებო წყალი</t>
  </si>
  <si>
    <t>ღორღი ბუნებრივი ქვის ფრაქცია 10-20 მმ</t>
  </si>
  <si>
    <t>ქვიშა სამშენებლო</t>
  </si>
  <si>
    <t>ცალუღი ფოლადის</t>
  </si>
  <si>
    <t>სავალი ნაწილის მონიშვნა ერთკომპონენტიანი ნიშანსადები საღებავით, დამზადებული აკრილის ბაზაზე, გაუმჯობესებული ღამის ხილვადობის შუქდამაბრუნებელი მინის ბურთულაკებით, ზომით 100-600 მკმ, ГОСТ 23457-79 ის მიხედვით</t>
  </si>
  <si>
    <t xml:space="preserve">შრომითი დანახარჯები  </t>
  </si>
  <si>
    <t>გზის მარკირების მანქანა</t>
  </si>
  <si>
    <t>საღებავი ა/ბეტონის მარკირების</t>
  </si>
  <si>
    <t>შუქდამაბრუნებელი მინის ბურთულაკები ზომით 100-600 მკმ</t>
  </si>
  <si>
    <t>სტანდარტული საგზაო ნიშნების დაყენება ლითონის დგარებზე</t>
  </si>
  <si>
    <t>საგზაო საფარის მოწყობა ცხელი  მსხვილმარცვლოვანი ასფალტბეტონით 6 სმ სისქით</t>
  </si>
  <si>
    <t xml:space="preserve">საგზაო ნიშანი </t>
  </si>
  <si>
    <t xml:space="preserve">საგზაო ნიშნების და მონიშვნის მოწყობა </t>
  </si>
  <si>
    <t xml:space="preserve">გზის დაპროფილება ავტოგრეიდერით  ქვიშა-ხრეშის დამატებით </t>
  </si>
  <si>
    <t>menjis administraciul erTeulSi salipartios ubanSi gzis da Cixis reabilitacia</t>
  </si>
  <si>
    <t>I მონაკვეთი</t>
  </si>
  <si>
    <t>II მონაკვეთი</t>
  </si>
  <si>
    <t>გზის  მოწყობა 815,479  4,0-4,5 მ განი</t>
  </si>
  <si>
    <t>გზის  მოწყობა 110,903  3,5 მ განი</t>
  </si>
  <si>
    <t xml:space="preserve">მიერთების მოწყობა 165 მ2 </t>
  </si>
  <si>
    <t xml:space="preserve">მიწის გათხრა ექსკავატორით V=0.15 მ3 რკ/ბეტონის მილის და სათავისების მოსაწყობად </t>
  </si>
  <si>
    <t>1000 მ3</t>
  </si>
  <si>
    <t xml:space="preserve">ექსკავატორი პნევმოთვლიან სვლაზე, V=0.15 მ3  </t>
  </si>
  <si>
    <t xml:space="preserve">ღორღის ბალიშის  მოწყობა </t>
  </si>
  <si>
    <t>10 მ3</t>
  </si>
  <si>
    <t>ღორღი ბუნებრივი ქვის, ფრაქცია 0-40 მმ</t>
  </si>
  <si>
    <t>ბეტონის საფუძვლის მოწყობა მილის ქვეშ</t>
  </si>
  <si>
    <t>ბეტონი მ-350 (B-25)</t>
  </si>
  <si>
    <t>რკ/ბეტონის Ø1000 მმ-იანი მილის მოწყობა</t>
  </si>
  <si>
    <t>1000 მ</t>
  </si>
  <si>
    <t>რკ/ბეტონის მილი Ø1000 მმ</t>
  </si>
  <si>
    <t>ბეტონის სათავისების  და ფრთების მოწყობა</t>
  </si>
  <si>
    <t xml:space="preserve"> მ3</t>
  </si>
  <si>
    <t>100 მ3</t>
  </si>
  <si>
    <t>ამწე მუხლუხა სვლაზე 16 ტ</t>
  </si>
  <si>
    <t>ჩასატანებელი დეტალები</t>
  </si>
  <si>
    <t>სამშენებლო ჭანჭიკი</t>
  </si>
  <si>
    <t>ხსნარი წყობის, ცემენტის მ-100</t>
  </si>
  <si>
    <t>ფიცარი ჩამოგანილი წიწვოვანი III ხარ 40-60 მმ</t>
  </si>
  <si>
    <t>ხის ძელები</t>
  </si>
  <si>
    <t>ფანერა ლამინირებული, საყალიბე 2440x1220x18 მმ</t>
  </si>
  <si>
    <t xml:space="preserve">გრუნტის უკუჩაყრა ექსკავატორით V=0.15 მ3 </t>
  </si>
  <si>
    <r>
      <rPr>
        <b/>
        <sz val="11"/>
        <color rgb="FFFF0000"/>
        <rFont val="Avaza"/>
        <family val="2"/>
      </rPr>
      <t>4 m  Ø</t>
    </r>
    <r>
      <rPr>
        <b/>
        <sz val="11"/>
        <color rgb="FFFF0000"/>
        <rFont val="AcadMtavr"/>
      </rPr>
      <t xml:space="preserve">1000 მმ-იანი მილის მონტაჟი სათავისების მოწყობით </t>
    </r>
  </si>
  <si>
    <t>0-10%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</si>
</sst>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23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name val="Sylfaen"/>
      <family val="1"/>
      <charset val="204"/>
    </font>
    <font>
      <b/>
      <sz val="10"/>
      <name val="Avaza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indexed="8"/>
      <name val="Calibri"/>
      <family val="2"/>
    </font>
    <font>
      <sz val="12"/>
      <name val="Arial"/>
      <family val="2"/>
    </font>
    <font>
      <strike/>
      <sz val="10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0"/>
      <name val="Arial Cyr"/>
      <charset val="1"/>
    </font>
    <font>
      <b/>
      <sz val="11"/>
      <color rgb="FFFF0000"/>
      <name val="Avaza"/>
      <family val="2"/>
    </font>
    <font>
      <b/>
      <sz val="11"/>
      <color rgb="FFFF0000"/>
      <name val="AcadMtavr"/>
    </font>
    <font>
      <sz val="10"/>
      <color indexed="8"/>
      <name val="Arial"/>
      <family val="2"/>
      <charset val="204"/>
    </font>
    <font>
      <b/>
      <sz val="11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4" fillId="2" borderId="0" applyNumberFormat="0" applyBorder="0" applyAlignment="0" applyProtection="0"/>
    <xf numFmtId="0" fontId="1" fillId="0" borderId="0"/>
    <xf numFmtId="0" fontId="3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9" fillId="0" borderId="0"/>
    <xf numFmtId="0" fontId="5" fillId="0" borderId="0"/>
    <xf numFmtId="0" fontId="5" fillId="0" borderId="0"/>
    <xf numFmtId="165" fontId="14" fillId="0" borderId="0" applyFont="0" applyFill="0" applyBorder="0" applyAlignment="0" applyProtection="0"/>
    <xf numFmtId="0" fontId="15" fillId="0" borderId="0"/>
    <xf numFmtId="0" fontId="3" fillId="0" borderId="0"/>
    <xf numFmtId="0" fontId="5" fillId="0" borderId="0"/>
    <xf numFmtId="0" fontId="18" fillId="0" borderId="0"/>
    <xf numFmtId="0" fontId="3" fillId="0" borderId="0"/>
  </cellStyleXfs>
  <cellXfs count="146">
    <xf numFmtId="0" fontId="0" fillId="0" borderId="0" xfId="0"/>
    <xf numFmtId="0" fontId="6" fillId="3" borderId="0" xfId="0" applyFont="1" applyFill="1" applyAlignment="1">
      <alignment horizontal="center" vertical="center" wrapText="1"/>
    </xf>
    <xf numFmtId="0" fontId="7" fillId="3" borderId="0" xfId="4" applyFont="1" applyFill="1" applyAlignment="1">
      <alignment vertical="center"/>
    </xf>
    <xf numFmtId="0" fontId="7" fillId="3" borderId="0" xfId="4" applyFont="1" applyFill="1" applyAlignment="1">
      <alignment horizontal="center" vertical="center"/>
    </xf>
    <xf numFmtId="4" fontId="7" fillId="3" borderId="1" xfId="4" applyNumberFormat="1" applyFont="1" applyFill="1" applyBorder="1" applyAlignment="1">
      <alignment horizontal="center" vertical="center"/>
    </xf>
    <xf numFmtId="4" fontId="6" fillId="3" borderId="1" xfId="4" applyNumberFormat="1" applyFont="1" applyFill="1" applyBorder="1" applyAlignment="1">
      <alignment horizontal="center" vertical="center"/>
    </xf>
    <xf numFmtId="0" fontId="6" fillId="3" borderId="0" xfId="4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6" fillId="3" borderId="1" xfId="4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6" fillId="3" borderId="1" xfId="8" applyNumberFormat="1" applyFont="1" applyFill="1" applyBorder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3" borderId="1" xfId="4" applyFont="1" applyFill="1" applyBorder="1" applyAlignment="1">
      <alignment horizontal="center" vertical="center"/>
    </xf>
    <xf numFmtId="0" fontId="6" fillId="3" borderId="1" xfId="4" applyNumberFormat="1" applyFont="1" applyFill="1" applyBorder="1" applyAlignment="1">
      <alignment horizontal="center" vertical="center" wrapText="1"/>
    </xf>
    <xf numFmtId="0" fontId="6" fillId="3" borderId="0" xfId="4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6" fillId="3" borderId="1" xfId="10" applyNumberFormat="1" applyFont="1" applyFill="1" applyBorder="1" applyAlignment="1">
      <alignment horizontal="left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7" fillId="3" borderId="1" xfId="4" applyFont="1" applyFill="1" applyBorder="1" applyAlignment="1">
      <alignment horizontal="center" vertical="center" wrapText="1"/>
    </xf>
    <xf numFmtId="0" fontId="7" fillId="3" borderId="1" xfId="4" applyNumberFormat="1" applyFont="1" applyFill="1" applyBorder="1" applyAlignment="1">
      <alignment horizontal="left" vertical="center" wrapText="1"/>
    </xf>
    <xf numFmtId="4" fontId="6" fillId="3" borderId="1" xfId="10" applyNumberFormat="1" applyFont="1" applyFill="1" applyBorder="1" applyAlignment="1">
      <alignment horizontal="center" vertical="center"/>
    </xf>
    <xf numFmtId="4" fontId="7" fillId="3" borderId="1" xfId="1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left" vertical="center" wrapText="1"/>
    </xf>
    <xf numFmtId="0" fontId="6" fillId="3" borderId="1" xfId="4" applyNumberFormat="1" applyFont="1" applyFill="1" applyBorder="1" applyAlignment="1">
      <alignment horizontal="left" vertical="center"/>
    </xf>
    <xf numFmtId="0" fontId="7" fillId="3" borderId="1" xfId="0" applyNumberFormat="1" applyFont="1" applyFill="1" applyBorder="1" applyAlignment="1">
      <alignment horizontal="left" vertical="center"/>
    </xf>
    <xf numFmtId="1" fontId="7" fillId="0" borderId="2" xfId="0" applyNumberFormat="1" applyFont="1" applyFill="1" applyBorder="1" applyAlignment="1" applyProtection="1">
      <alignment horizontal="center" vertical="center"/>
    </xf>
    <xf numFmtId="1" fontId="7" fillId="0" borderId="1" xfId="0" applyNumberFormat="1" applyFont="1" applyFill="1" applyBorder="1" applyAlignment="1" applyProtection="1">
      <alignment horizontal="center" vertical="center"/>
    </xf>
    <xf numFmtId="1" fontId="7" fillId="0" borderId="1" xfId="0" applyNumberFormat="1" applyFont="1" applyFill="1" applyBorder="1" applyAlignment="1" applyProtection="1">
      <alignment horizontal="center" vertical="center" wrapText="1"/>
    </xf>
    <xf numFmtId="1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6" fillId="3" borderId="1" xfId="8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4" fontId="6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4" applyFont="1" applyFill="1" applyBorder="1" applyAlignment="1">
      <alignment vertical="center"/>
    </xf>
    <xf numFmtId="0" fontId="7" fillId="0" borderId="0" xfId="4" applyFont="1" applyFill="1" applyBorder="1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Font="1" applyFill="1" applyBorder="1" applyAlignment="1">
      <alignment horizontal="right" vertical="center"/>
    </xf>
    <xf numFmtId="4" fontId="7" fillId="0" borderId="0" xfId="4" applyNumberFormat="1" applyFont="1" applyFill="1" applyBorder="1" applyAlignment="1">
      <alignment horizontal="center" vertical="center"/>
    </xf>
    <xf numFmtId="4" fontId="7" fillId="0" borderId="0" xfId="4" applyNumberFormat="1" applyFont="1" applyFill="1" applyBorder="1" applyAlignment="1">
      <alignment horizontal="right" vertical="center"/>
    </xf>
    <xf numFmtId="0" fontId="7" fillId="0" borderId="0" xfId="4" applyFont="1" applyFill="1" applyAlignment="1">
      <alignment vertical="center"/>
    </xf>
    <xf numFmtId="0" fontId="7" fillId="0" borderId="0" xfId="4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5" applyFont="1" applyFill="1" applyAlignment="1">
      <alignment horizontal="left" vertical="center"/>
    </xf>
    <xf numFmtId="0" fontId="6" fillId="0" borderId="0" xfId="5" applyFont="1" applyFill="1" applyAlignment="1">
      <alignment horizontal="center" vertical="center"/>
    </xf>
    <xf numFmtId="4" fontId="6" fillId="0" borderId="0" xfId="2" applyNumberFormat="1" applyFont="1" applyFill="1" applyAlignment="1">
      <alignment horizontal="center" vertical="center"/>
    </xf>
    <xf numFmtId="4" fontId="6" fillId="0" borderId="0" xfId="2" applyNumberFormat="1" applyFont="1" applyFill="1" applyAlignment="1">
      <alignment horizontal="left" vertical="center"/>
    </xf>
    <xf numFmtId="3" fontId="6" fillId="3" borderId="1" xfId="4" applyNumberFormat="1" applyFont="1" applyFill="1" applyBorder="1" applyAlignment="1">
      <alignment horizontal="center" vertical="center"/>
    </xf>
    <xf numFmtId="3" fontId="6" fillId="3" borderId="1" xfId="4" applyNumberFormat="1" applyFont="1" applyFill="1" applyBorder="1" applyAlignment="1">
      <alignment horizontal="left" vertical="center"/>
    </xf>
    <xf numFmtId="4" fontId="7" fillId="3" borderId="1" xfId="8" applyNumberFormat="1" applyFont="1" applyFill="1" applyBorder="1" applyAlignment="1">
      <alignment horizontal="center" vertical="center"/>
    </xf>
    <xf numFmtId="0" fontId="11" fillId="4" borderId="1" xfId="7" applyNumberFormat="1" applyFont="1" applyFill="1" applyBorder="1" applyAlignment="1">
      <alignment horizontal="center" vertical="center"/>
    </xf>
    <xf numFmtId="9" fontId="11" fillId="4" borderId="1" xfId="7" applyNumberFormat="1" applyFont="1" applyFill="1" applyBorder="1" applyAlignment="1">
      <alignment horizontal="center" vertical="center"/>
    </xf>
    <xf numFmtId="4" fontId="11" fillId="4" borderId="1" xfId="7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11" fillId="4" borderId="1" xfId="7" applyFont="1" applyFill="1" applyBorder="1" applyAlignment="1">
      <alignment horizontal="center" vertical="center" wrapText="1"/>
    </xf>
    <xf numFmtId="0" fontId="6" fillId="3" borderId="0" xfId="7" applyFont="1" applyFill="1" applyAlignment="1">
      <alignment vertical="center"/>
    </xf>
    <xf numFmtId="0" fontId="12" fillId="3" borderId="0" xfId="7" applyFont="1" applyFill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vertical="center"/>
    </xf>
    <xf numFmtId="4" fontId="6" fillId="3" borderId="1" xfId="3" applyNumberFormat="1" applyFont="1" applyFill="1" applyBorder="1" applyAlignment="1">
      <alignment horizontal="center" vertical="center"/>
    </xf>
    <xf numFmtId="0" fontId="6" fillId="3" borderId="1" xfId="8" applyNumberFormat="1" applyFont="1" applyFill="1" applyBorder="1" applyAlignment="1">
      <alignment vertical="center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/>
    </xf>
    <xf numFmtId="164" fontId="12" fillId="3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4" fontId="16" fillId="3" borderId="1" xfId="0" applyNumberFormat="1" applyFont="1" applyFill="1" applyBorder="1" applyAlignment="1" applyProtection="1">
      <alignment horizontal="center" vertical="center"/>
    </xf>
    <xf numFmtId="4" fontId="1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>
      <alignment vertical="center" wrapText="1"/>
    </xf>
    <xf numFmtId="4" fontId="7" fillId="3" borderId="1" xfId="12" applyNumberFormat="1" applyFont="1" applyFill="1" applyBorder="1" applyAlignment="1">
      <alignment horizontal="center" vertical="center"/>
    </xf>
    <xf numFmtId="0" fontId="7" fillId="3" borderId="0" xfId="0" applyNumberFormat="1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6" fillId="3" borderId="1" xfId="12" applyFont="1" applyFill="1" applyBorder="1" applyAlignment="1">
      <alignment horizontal="left" vertical="center" wrapText="1"/>
    </xf>
    <xf numFmtId="0" fontId="6" fillId="3" borderId="1" xfId="12" applyFont="1" applyFill="1" applyBorder="1" applyAlignment="1">
      <alignment horizontal="center" vertical="center"/>
    </xf>
    <xf numFmtId="4" fontId="6" fillId="3" borderId="1" xfId="12" applyNumberFormat="1" applyFont="1" applyFill="1" applyBorder="1" applyAlignment="1">
      <alignment horizontal="center" vertical="center"/>
    </xf>
    <xf numFmtId="164" fontId="6" fillId="3" borderId="1" xfId="12" applyNumberFormat="1" applyFont="1" applyFill="1" applyBorder="1" applyAlignment="1">
      <alignment horizontal="center" vertical="center"/>
    </xf>
    <xf numFmtId="0" fontId="6" fillId="3" borderId="0" xfId="0" applyNumberFormat="1" applyFont="1" applyFill="1" applyAlignment="1">
      <alignment vertical="center"/>
    </xf>
    <xf numFmtId="1" fontId="6" fillId="3" borderId="1" xfId="0" applyNumberFormat="1" applyFont="1" applyFill="1" applyBorder="1" applyAlignment="1" applyProtection="1">
      <alignment horizontal="center" vertical="center"/>
    </xf>
    <xf numFmtId="1" fontId="8" fillId="3" borderId="1" xfId="0" applyNumberFormat="1" applyFont="1" applyFill="1" applyBorder="1" applyAlignment="1" applyProtection="1">
      <alignment horizontal="center" vertical="center"/>
    </xf>
    <xf numFmtId="1" fontId="6" fillId="3" borderId="1" xfId="0" applyNumberFormat="1" applyFont="1" applyFill="1" applyBorder="1" applyAlignment="1" applyProtection="1">
      <alignment vertical="center"/>
    </xf>
    <xf numFmtId="3" fontId="8" fillId="3" borderId="1" xfId="4" applyNumberFormat="1" applyFont="1" applyFill="1" applyBorder="1" applyAlignment="1">
      <alignment horizontal="center" vertical="center" wrapText="1"/>
    </xf>
    <xf numFmtId="3" fontId="8" fillId="3" borderId="1" xfId="4" applyNumberFormat="1" applyFont="1" applyFill="1" applyBorder="1" applyAlignment="1">
      <alignment vertical="center" wrapText="1"/>
    </xf>
    <xf numFmtId="3" fontId="8" fillId="3" borderId="1" xfId="4" applyNumberFormat="1" applyFont="1" applyFill="1" applyBorder="1" applyAlignment="1">
      <alignment horizontal="center" vertical="center"/>
    </xf>
    <xf numFmtId="4" fontId="8" fillId="3" borderId="1" xfId="4" applyNumberFormat="1" applyFont="1" applyFill="1" applyBorder="1" applyAlignment="1">
      <alignment horizontal="center" vertical="center"/>
    </xf>
    <xf numFmtId="0" fontId="7" fillId="3" borderId="0" xfId="4" applyFont="1" applyFill="1" applyAlignment="1">
      <alignment horizontal="center"/>
    </xf>
    <xf numFmtId="0" fontId="7" fillId="3" borderId="1" xfId="0" applyNumberFormat="1" applyFont="1" applyFill="1" applyBorder="1" applyAlignment="1">
      <alignment vertical="center" wrapText="1"/>
    </xf>
    <xf numFmtId="0" fontId="6" fillId="3" borderId="1" xfId="0" applyNumberFormat="1" applyFont="1" applyFill="1" applyBorder="1" applyAlignment="1">
      <alignment vertical="center" wrapText="1"/>
    </xf>
    <xf numFmtId="164" fontId="6" fillId="3" borderId="1" xfId="14" applyNumberFormat="1" applyFont="1" applyFill="1" applyBorder="1" applyAlignment="1">
      <alignment horizontal="center" vertical="center"/>
    </xf>
    <xf numFmtId="0" fontId="6" fillId="3" borderId="1" xfId="4" applyNumberFormat="1" applyFont="1" applyFill="1" applyBorder="1" applyAlignment="1">
      <alignment vertical="center" wrapText="1"/>
    </xf>
    <xf numFmtId="0" fontId="6" fillId="3" borderId="1" xfId="8" applyNumberFormat="1" applyFont="1" applyFill="1" applyBorder="1" applyAlignment="1">
      <alignment vertical="center" wrapText="1"/>
    </xf>
    <xf numFmtId="0" fontId="6" fillId="3" borderId="1" xfId="10" applyNumberFormat="1" applyFont="1" applyFill="1" applyBorder="1" applyAlignment="1">
      <alignment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6" fillId="3" borderId="1" xfId="14" applyFont="1" applyFill="1" applyBorder="1" applyAlignment="1">
      <alignment horizontal="center" vertical="center"/>
    </xf>
    <xf numFmtId="0" fontId="6" fillId="3" borderId="1" xfId="14" applyNumberFormat="1" applyFont="1" applyFill="1" applyBorder="1" applyAlignment="1">
      <alignment vertical="center" wrapText="1"/>
    </xf>
    <xf numFmtId="4" fontId="6" fillId="3" borderId="1" xfId="14" applyNumberFormat="1" applyFont="1" applyFill="1" applyBorder="1" applyAlignment="1">
      <alignment horizontal="center" vertical="center"/>
    </xf>
    <xf numFmtId="0" fontId="6" fillId="3" borderId="0" xfId="14" applyFont="1" applyFill="1" applyAlignment="1">
      <alignment horizontal="center" vertical="center"/>
    </xf>
    <xf numFmtId="0" fontId="7" fillId="3" borderId="1" xfId="14" applyFont="1" applyFill="1" applyBorder="1" applyAlignment="1">
      <alignment horizontal="center" vertical="center"/>
    </xf>
    <xf numFmtId="0" fontId="6" fillId="3" borderId="0" xfId="14" applyFont="1" applyFill="1" applyAlignment="1">
      <alignment horizontal="center" vertical="center" wrapText="1"/>
    </xf>
    <xf numFmtId="0" fontId="7" fillId="3" borderId="1" xfId="14" applyFont="1" applyFill="1" applyBorder="1" applyAlignment="1">
      <alignment horizontal="center" vertical="center" wrapText="1"/>
    </xf>
    <xf numFmtId="0" fontId="7" fillId="3" borderId="1" xfId="4" applyNumberFormat="1" applyFont="1" applyFill="1" applyBorder="1" applyAlignment="1">
      <alignment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4" fontId="13" fillId="3" borderId="1" xfId="0" applyNumberFormat="1" applyFont="1" applyFill="1" applyBorder="1" applyAlignment="1">
      <alignment horizontal="center"/>
    </xf>
    <xf numFmtId="4" fontId="13" fillId="3" borderId="1" xfId="0" applyNumberFormat="1" applyFont="1" applyFill="1" applyBorder="1"/>
    <xf numFmtId="4" fontId="6" fillId="3" borderId="1" xfId="0" applyNumberFormat="1" applyFont="1" applyFill="1" applyBorder="1" applyAlignment="1">
      <alignment horizontal="right" vertical="center" wrapText="1"/>
    </xf>
    <xf numFmtId="0" fontId="7" fillId="3" borderId="1" xfId="14" applyNumberFormat="1" applyFont="1" applyFill="1" applyBorder="1" applyAlignment="1">
      <alignment vertical="center" wrapText="1"/>
    </xf>
    <xf numFmtId="4" fontId="7" fillId="3" borderId="1" xfId="0" applyNumberFormat="1" applyFont="1" applyFill="1" applyBorder="1" applyAlignment="1">
      <alignment horizontal="right" vertical="center"/>
    </xf>
    <xf numFmtId="4" fontId="6" fillId="3" borderId="1" xfId="0" applyNumberFormat="1" applyFont="1" applyFill="1" applyBorder="1" applyAlignment="1">
      <alignment horizontal="right" vertical="center"/>
    </xf>
    <xf numFmtId="0" fontId="21" fillId="3" borderId="1" xfId="4" applyFont="1" applyFill="1" applyBorder="1" applyAlignment="1">
      <alignment vertical="center" wrapText="1"/>
    </xf>
    <xf numFmtId="0" fontId="13" fillId="3" borderId="1" xfId="13" applyFont="1" applyFill="1" applyBorder="1" applyAlignment="1">
      <alignment horizontal="center" vertical="center"/>
    </xf>
    <xf numFmtId="4" fontId="21" fillId="3" borderId="1" xfId="4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vertical="center" wrapText="1"/>
    </xf>
    <xf numFmtId="0" fontId="21" fillId="3" borderId="1" xfId="4" applyFont="1" applyFill="1" applyBorder="1" applyAlignment="1">
      <alignment horizontal="center" vertical="center"/>
    </xf>
    <xf numFmtId="0" fontId="6" fillId="3" borderId="1" xfId="16" applyFont="1" applyFill="1" applyBorder="1" applyAlignment="1">
      <alignment vertical="center" wrapText="1"/>
    </xf>
    <xf numFmtId="4" fontId="6" fillId="3" borderId="1" xfId="16" applyNumberFormat="1" applyFont="1" applyFill="1" applyBorder="1" applyAlignment="1">
      <alignment horizontal="center" vertical="center"/>
    </xf>
    <xf numFmtId="4" fontId="6" fillId="3" borderId="0" xfId="0" applyNumberFormat="1" applyFont="1" applyFill="1" applyAlignment="1">
      <alignment vertical="center"/>
    </xf>
    <xf numFmtId="4" fontId="6" fillId="3" borderId="0" xfId="0" applyNumberFormat="1" applyFont="1" applyFill="1" applyAlignment="1">
      <alignment horizontal="right" vertical="center"/>
    </xf>
    <xf numFmtId="0" fontId="6" fillId="3" borderId="1" xfId="0" applyFont="1" applyFill="1" applyBorder="1" applyAlignment="1">
      <alignment vertical="center" wrapText="1"/>
    </xf>
    <xf numFmtId="3" fontId="7" fillId="3" borderId="1" xfId="4" applyNumberFormat="1" applyFont="1" applyFill="1" applyBorder="1" applyAlignment="1">
      <alignment horizontal="center" vertical="center"/>
    </xf>
    <xf numFmtId="3" fontId="17" fillId="3" borderId="1" xfId="4" applyNumberFormat="1" applyFont="1" applyFill="1" applyBorder="1" applyAlignment="1">
      <alignment horizontal="center" vertical="center"/>
    </xf>
    <xf numFmtId="3" fontId="22" fillId="3" borderId="1" xfId="4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center" vertical="center" wrapText="1"/>
    </xf>
    <xf numFmtId="4" fontId="7" fillId="0" borderId="0" xfId="4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21">
    <cellStyle name="Bad" xfId="1"/>
    <cellStyle name="Comma 2" xfId="15"/>
    <cellStyle name="Normal 2" xfId="2"/>
    <cellStyle name="Normal 2 2" xfId="19"/>
    <cellStyle name="Normal 2 3" xfId="17"/>
    <cellStyle name="Normal 3" xfId="3"/>
    <cellStyle name="Normal_Direct Cost &amp; Revenue as of May 22 2003" xfId="16"/>
    <cellStyle name="silfain" xfId="12"/>
    <cellStyle name="Обычный" xfId="0" builtinId="0"/>
    <cellStyle name="Обычный 2" xfId="4"/>
    <cellStyle name="Обычный 2 2" xfId="5"/>
    <cellStyle name="Обычный 2 2 2" xfId="6"/>
    <cellStyle name="Обычный 2 2 2 2" xfId="18"/>
    <cellStyle name="Обычный 3" xfId="7"/>
    <cellStyle name="Обычный 3 2" xfId="14"/>
    <cellStyle name="Обычный 4" xfId="13"/>
    <cellStyle name="Обычный 5" xfId="20"/>
    <cellStyle name="Обычный 7" xfId="11"/>
    <cellStyle name="ჩვეულებრივი 2" xfId="8"/>
    <cellStyle name="ჩვეულებრივი 2 2" xfId="9"/>
    <cellStyle name="ჩვეულებრივი 2 2 2" xfId="10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2095500</xdr:colOff>
      <xdr:row>240</xdr:row>
      <xdr:rowOff>0</xdr:rowOff>
    </xdr:from>
    <xdr:to>
      <xdr:col>1</xdr:col>
      <xdr:colOff>2562225</xdr:colOff>
      <xdr:row>240</xdr:row>
      <xdr:rowOff>152400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00000000-0008-0000-0000-00000F6B0000}"/>
            </a:ext>
          </a:extLst>
        </xdr:cNvPr>
        <xdr:cNvSpPr txBox="1">
          <a:spLocks noChangeArrowheads="1"/>
        </xdr:cNvSpPr>
      </xdr:nvSpPr>
      <xdr:spPr bwMode="auto">
        <a:xfrm>
          <a:off x="3295650" y="78705075"/>
          <a:ext cx="4667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240</xdr:row>
      <xdr:rowOff>0</xdr:rowOff>
    </xdr:from>
    <xdr:to>
      <xdr:col>1</xdr:col>
      <xdr:colOff>2562225</xdr:colOff>
      <xdr:row>240</xdr:row>
      <xdr:rowOff>152400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000-0000106B0000}"/>
            </a:ext>
          </a:extLst>
        </xdr:cNvPr>
        <xdr:cNvSpPr txBox="1">
          <a:spLocks noChangeArrowheads="1"/>
        </xdr:cNvSpPr>
      </xdr:nvSpPr>
      <xdr:spPr bwMode="auto">
        <a:xfrm>
          <a:off x="3295650" y="78705075"/>
          <a:ext cx="4667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240</xdr:row>
      <xdr:rowOff>0</xdr:rowOff>
    </xdr:from>
    <xdr:to>
      <xdr:col>1</xdr:col>
      <xdr:colOff>2562225</xdr:colOff>
      <xdr:row>240</xdr:row>
      <xdr:rowOff>152400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xmlns="" id="{00000000-0008-0000-0000-0000116B0000}"/>
            </a:ext>
          </a:extLst>
        </xdr:cNvPr>
        <xdr:cNvSpPr txBox="1">
          <a:spLocks noChangeArrowheads="1"/>
        </xdr:cNvSpPr>
      </xdr:nvSpPr>
      <xdr:spPr bwMode="auto">
        <a:xfrm>
          <a:off x="3295650" y="78705075"/>
          <a:ext cx="4667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9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9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9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9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9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9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0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0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0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0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0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0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0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0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0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1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1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1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1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1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2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2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2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2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3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3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3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3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3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3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3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3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3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3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4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4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4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4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4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4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4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4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5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5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5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5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5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5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5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5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5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5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6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6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6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6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6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6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6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6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6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7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7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7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7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7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7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7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7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8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8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8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8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8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8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8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8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8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9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9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9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9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9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9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9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9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9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0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0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0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0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0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1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1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1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1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1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2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2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2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2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2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2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3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3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3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3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3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3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3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3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3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3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4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4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4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4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4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4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4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4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5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5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5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5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5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5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5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6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6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6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6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6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6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6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6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6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6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7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7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7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7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7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7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7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7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7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7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8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8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0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1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1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8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9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9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1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1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2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2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3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3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3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4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5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3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4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5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6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1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2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2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0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0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0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1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1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7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8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8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9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9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9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0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0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0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0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0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1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1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1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1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4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4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4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5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6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7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1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2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2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2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2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2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2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2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2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3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3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3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3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3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3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3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3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3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3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4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4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4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4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4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4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4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4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4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4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5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5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5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5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5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5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5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5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5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5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6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6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6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6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6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6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6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6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6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6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7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7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7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7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7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7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7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7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7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7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8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8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8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8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8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8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8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8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8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8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9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9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9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9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9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9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9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9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9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39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0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0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0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0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0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0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0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0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0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0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1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1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1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1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1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1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1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1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1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1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2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2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2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2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2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2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2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2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2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2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3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3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3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3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3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3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3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3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3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3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4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4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4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4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4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4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4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4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4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4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5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5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5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5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5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5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5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5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5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5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6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6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6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6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6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6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6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6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6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6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7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7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7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7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7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7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7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7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7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7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8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8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8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8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8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8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8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8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8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8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9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9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9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9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9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9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9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9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9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49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0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0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0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0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0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0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0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0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0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0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1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1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1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1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1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1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1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1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1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1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2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2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2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2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2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2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2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2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2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2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3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3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3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3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3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3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3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3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3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3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4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4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4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4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4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4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4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4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4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4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5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5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5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5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5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5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5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5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5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5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6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6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6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6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6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6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6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6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6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6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7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7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7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7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7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7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7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7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7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7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8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8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8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8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8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8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8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8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8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8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9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9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9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9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9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9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9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9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9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59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0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0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0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0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0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0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0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0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0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0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1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1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1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1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1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1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1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1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1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1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2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2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2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2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2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2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2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2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2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2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3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3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3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3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3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3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3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3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3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3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4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4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4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4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4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4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4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4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4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4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5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5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5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5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5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5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5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5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5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5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6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6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6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6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6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6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6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6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6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6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7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7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7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7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7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7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7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7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7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7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8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8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8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8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8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8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8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8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8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9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9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9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9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9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9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9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9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9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69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0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0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0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0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0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0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0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0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0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0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1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1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1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1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1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1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1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1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1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1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2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2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2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2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2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2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2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2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2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2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3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3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3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3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3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3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3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3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3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3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4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4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4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4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4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4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4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4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4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4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5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5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5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5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5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5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5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5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5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5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6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6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6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6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6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6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6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6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6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6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7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7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7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7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7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7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7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7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7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7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8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8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8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8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8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8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8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8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8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8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9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9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9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9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9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9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9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9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9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79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0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0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0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0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0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0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1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1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1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1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1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1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1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1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1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1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2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2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2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2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2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2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2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2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2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2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3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3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3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3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3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3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3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3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3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3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4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4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4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4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4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4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4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4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4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5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5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5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5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5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5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5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5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6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6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6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6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6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6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6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6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6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6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7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7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7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7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7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7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7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7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7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7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8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8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8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8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8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8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8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8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8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8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9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9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9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9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9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9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9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9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9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89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0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0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0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0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0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0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0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0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1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1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1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1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1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1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1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1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1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1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2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2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2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2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2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2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2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2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2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2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3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3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3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3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3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3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3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3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3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3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4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4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4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4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4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4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4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4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4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4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5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5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5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5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5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5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5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5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5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5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6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6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6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6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6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6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6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6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6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6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7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7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7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7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7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7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7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7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7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7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8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8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8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8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8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8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8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8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8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8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9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9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9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9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9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9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9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9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9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99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0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0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0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0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0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0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0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0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0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0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1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1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1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1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1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1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1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1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1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1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2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2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2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2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2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2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2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2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2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2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3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3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3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3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3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3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3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3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3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3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4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4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4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4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4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4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4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4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4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4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5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5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5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5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5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5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5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5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5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5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6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6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6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6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6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6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6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6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6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6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7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7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7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7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7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7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7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7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7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7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8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8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8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8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8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8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8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8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8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8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9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9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9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9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9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9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9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9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09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0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0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0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0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0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0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0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0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0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0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1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1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1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1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1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1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1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1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1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1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2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2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2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2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2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2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2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2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2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2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3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3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3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3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3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3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3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3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3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3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4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4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4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4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4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4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4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4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4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4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5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5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5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5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5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5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5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5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5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5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6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6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6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6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6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6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6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6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6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6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7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7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7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7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7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7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7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7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7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7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8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8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8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8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8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8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8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8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8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8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9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9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9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9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9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9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9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9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9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19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0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0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0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0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0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0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0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0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0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0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1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1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1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1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1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1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1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1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1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1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2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2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2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2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2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2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2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2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2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2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3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3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3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3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3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3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3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3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3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3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4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4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4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4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4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4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4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4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4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4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5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5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5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5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5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5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5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5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5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5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6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6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6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6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6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6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6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6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6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6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7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7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7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7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7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7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7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7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7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7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8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8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8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8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8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8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8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8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8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8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9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9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9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9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9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9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9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9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9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29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0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0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0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0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0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0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0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0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0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0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1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1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1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1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1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1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1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1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1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1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2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2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2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2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2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2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2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2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2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2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3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3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3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3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3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3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3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3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3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3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4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4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4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4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4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4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4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4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4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4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5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5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5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5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5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5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5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5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5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5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6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6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6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6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6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6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6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6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6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6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7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7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7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7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7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7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7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7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7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7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8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8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8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8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8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8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8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8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8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8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9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9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9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9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9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9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9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9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9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39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0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0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0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0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0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0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0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0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0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0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1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1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1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1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1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1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1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1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1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1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2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2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2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2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2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2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2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2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2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2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3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3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3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3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3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3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3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3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3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3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4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4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4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4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4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4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4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4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4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4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5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5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5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5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5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5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5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5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5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5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6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6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6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6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6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6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6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6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6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6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7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7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7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7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7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7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7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7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7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7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8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8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8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8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8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8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8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8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8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8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9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9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9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9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9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9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9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9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9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49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0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0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0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0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0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0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0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0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0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0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1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1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1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1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1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1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1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1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1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1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2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2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2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2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2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2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2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2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2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2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3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3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3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3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3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3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3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3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3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3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4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4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4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4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4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4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4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4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4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4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5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5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5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5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5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5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5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5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5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5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6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6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6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6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6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6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6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6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6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6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7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7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7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7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7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7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7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7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7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7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8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8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8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8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8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8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8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8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8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8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9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9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9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9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9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9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9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9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9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59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0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0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0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0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0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0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0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0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0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0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1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1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1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1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1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1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1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1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1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1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2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2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2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2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2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2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2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2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2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2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3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3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3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3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3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3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3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3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3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3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4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4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4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4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4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4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4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4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4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4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5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5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5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5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5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5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5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5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5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5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6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6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6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6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6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6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6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6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6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6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7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7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7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7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7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7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7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7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7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7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8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8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8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8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8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8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8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8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8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8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9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9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9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9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9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9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9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9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9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69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0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0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0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0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0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0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0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0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0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0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1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1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1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1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1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1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1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1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1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1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2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2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2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2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2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2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2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2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2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2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3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3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3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3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3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3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3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3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3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3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4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4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4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4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4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4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4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4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4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4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5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5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5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5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5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5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5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5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5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5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6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6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6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6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6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6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6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6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6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6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7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7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7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7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7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7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7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7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7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7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8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8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8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8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8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8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8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8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8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8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9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9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9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9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9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9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9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9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9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79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0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0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0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0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0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0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0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0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0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0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1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1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1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1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1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1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1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1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1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1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2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2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2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2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2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2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2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2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2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2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3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3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3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3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3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3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3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3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3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3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4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4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4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4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4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4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4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4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4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4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5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5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5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5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5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5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5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5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5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5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6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6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6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6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6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6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6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6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6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6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7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7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7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7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7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7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7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7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7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7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8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8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8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8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8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8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8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8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8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8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9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9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9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9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9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9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9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9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9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89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0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0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0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0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0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0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0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0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0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0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1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1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1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1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1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1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1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1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1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1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2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2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2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2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2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2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2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2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2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2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3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3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3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3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3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3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3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3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3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3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4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4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4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4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4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4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4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4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4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4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5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5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5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5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5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5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5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5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5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5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6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6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6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6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6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6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6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6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6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6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7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7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7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7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7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7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7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7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7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7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8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8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8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8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8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8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8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8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8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8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9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9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9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9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9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9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9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9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9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499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0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0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0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0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0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0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0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0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0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0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1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1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1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1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1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1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1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1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1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1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2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2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2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2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2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2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2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2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2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2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3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3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3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3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3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3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3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3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3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3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4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4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4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4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4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4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4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4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4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4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5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5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5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5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5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5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5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5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5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5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6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6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6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6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6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6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6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6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6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6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7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7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7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7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7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7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7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7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7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7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8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8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8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8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8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8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8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8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8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8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9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9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9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9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9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9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9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9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9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09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0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0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0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0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0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0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0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0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0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0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1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1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1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1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1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1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1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1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1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1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2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2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2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2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2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2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2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2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2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3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3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3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3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3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3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3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3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3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3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4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4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4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4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4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4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4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4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4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4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5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5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5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5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5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5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5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5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5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5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6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6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6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6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6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6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6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6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6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6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7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7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7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7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7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7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7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7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7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7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8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8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8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8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8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8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8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8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8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8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9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9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9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9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9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9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9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9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9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19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0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0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0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0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0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0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0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0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0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0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1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1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1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1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1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1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1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1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1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1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2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2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2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2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2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2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2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2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2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2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3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3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3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3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3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3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3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3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3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3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4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4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4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4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4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4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4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4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4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4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5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5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5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5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5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5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5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5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5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5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6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6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6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6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6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6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6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6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6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6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7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7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7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7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7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7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7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7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7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7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8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8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8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8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8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8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8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8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8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8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9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9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9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9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9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9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9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9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9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29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0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0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0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0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0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0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0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0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0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0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1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1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1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1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1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1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1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1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1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1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2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2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2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2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2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2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2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2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2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2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3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3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3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3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3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3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3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3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3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3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4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4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4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4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4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4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4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4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4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4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5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5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5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5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5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5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5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5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5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5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6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6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6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6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6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6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6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6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6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6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7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7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7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7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7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7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7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7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7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7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8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8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8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8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8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8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8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8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8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8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9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9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9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9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9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9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9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9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9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39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0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0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0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0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0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0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0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0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0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0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1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1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1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1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1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1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1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1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1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1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2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2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2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2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2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2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2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2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2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2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3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3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3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3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3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3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3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3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3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3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4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4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4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4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4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4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4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4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4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4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5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5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5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5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5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5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5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5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5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5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6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6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6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6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6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6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6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6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6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6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7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7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7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7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7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7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7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7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7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7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8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8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8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8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8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8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8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8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8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8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9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9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9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9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9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9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9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9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9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49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0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0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0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0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0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0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0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0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0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0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1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1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1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1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1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1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1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1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1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1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2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2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2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2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2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2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2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2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2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2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3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3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3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3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3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3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3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3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3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3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4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4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4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4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4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4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4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4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4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4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5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5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5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5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5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5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5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5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5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5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6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6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6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6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6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6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6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6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6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6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7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7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7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7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7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7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7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7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7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7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8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8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8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8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8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8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8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8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8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8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9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9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9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9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9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9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9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9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9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59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0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0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0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0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0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0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0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0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0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0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1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1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1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1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1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1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1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1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1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1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2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2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2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2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2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2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2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2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2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2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3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3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3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3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3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3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3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3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3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3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4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4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4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4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4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4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4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4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4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4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5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5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5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5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5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5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5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5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5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5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6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6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6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6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6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6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6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6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6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6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7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7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7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7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7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7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7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7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7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7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8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8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8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8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8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8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8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8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8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8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9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9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9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9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9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9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9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9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9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69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0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0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0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0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0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0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0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0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0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0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1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1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1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1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1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1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1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1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1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1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2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2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2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2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2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2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2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2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2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2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3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3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3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3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3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3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3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3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3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3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4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4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4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4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4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4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4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4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4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4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5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5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5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5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5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5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5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5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5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5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6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6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6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6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6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6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6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6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6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6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7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7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7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7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7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7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7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7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7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7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8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8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8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8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8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8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8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8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8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8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9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9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9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9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9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9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9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9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9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79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0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0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0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0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0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0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0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0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0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0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1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1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1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1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1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1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1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1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1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1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2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2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2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2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2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2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2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2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2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2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3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3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3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3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3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3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3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3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3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3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4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4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4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4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4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4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4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4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4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4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5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5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5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5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5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5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5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5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5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5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6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6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6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6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6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6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6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6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6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6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7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7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7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7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7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7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7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7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7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7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8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8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8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8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8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8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8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8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8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8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9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9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9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9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9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9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9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9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9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89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0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0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0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0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0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0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0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0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0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0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1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1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1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1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1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1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1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1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1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1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2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2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2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2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2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2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2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2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2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2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3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3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3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3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3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3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3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3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3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3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4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4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4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4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4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4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4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4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4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4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5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5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5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5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5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5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5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5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5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5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6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6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6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6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6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6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6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6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6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6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7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7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7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7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7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7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7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7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7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7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8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8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8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8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8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8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8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8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8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8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9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9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9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9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9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9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9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9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9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599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0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0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0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0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0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0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0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0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0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0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1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1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1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1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1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1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1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1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1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1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2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2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2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2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2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2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2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2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2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2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3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3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3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3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3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3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3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3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3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3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4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4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4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4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4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4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4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4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4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4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5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5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5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5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5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5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5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5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5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5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6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6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6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6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6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6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6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6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6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6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7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7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7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7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7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7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7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7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7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7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8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8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8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8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8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8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8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8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8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8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9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9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9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9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9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9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9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9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9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09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0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0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0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0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0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0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0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0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0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0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1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1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1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1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1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1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1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1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1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1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2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2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2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2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2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2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2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2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2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2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3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3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3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3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3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3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3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3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3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3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4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4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4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4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4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4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4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4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4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5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5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5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5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5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5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5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5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5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5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6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6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6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6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6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6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6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6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6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6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7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7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7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7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7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7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7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7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7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7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8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8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8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8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8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8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8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8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8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8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9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9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9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9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9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9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9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9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9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19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0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0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0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0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0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0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0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0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0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0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1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1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1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1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1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1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1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1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1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1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2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2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2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2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2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2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2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2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2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2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3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3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3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3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3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3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3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3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3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3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4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4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4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4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4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4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4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4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4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4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5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5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5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5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5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5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5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5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5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5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6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6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6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6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6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6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6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6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6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6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7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7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7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7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7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7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7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7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7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7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8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8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8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8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8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8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8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8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8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8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9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9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9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9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9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9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9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9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9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29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0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0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0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0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0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0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0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0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0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0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1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1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1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1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1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1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1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1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1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1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2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2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2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2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2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2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2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2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2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2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3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3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3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3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3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3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3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3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3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3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4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4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4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4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4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4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4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4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4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4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5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5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5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5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5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5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5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5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5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5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6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6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6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6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6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6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6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6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6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6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7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7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7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7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7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7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7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7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7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7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8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8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8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8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8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8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8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8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8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8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9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9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9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9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9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9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9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9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9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39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0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0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0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0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0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0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0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0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0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0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1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1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1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1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1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1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1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1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1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1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2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2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2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2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2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2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2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2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2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2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3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3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3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3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3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3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3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3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3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3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4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4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4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4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4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4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4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4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4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4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5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5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5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5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5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5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5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5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5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5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6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6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6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6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6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6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6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6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6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6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7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7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7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7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7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7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7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7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7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7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8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8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8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8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8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8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8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8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8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8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9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9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9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9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9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9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9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9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9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49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0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0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0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0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0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0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0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0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0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0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1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1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1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1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1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1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1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1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1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1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2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2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2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2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2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2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2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2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2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2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3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3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3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3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3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3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3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3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3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3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4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4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4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4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4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4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4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4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4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4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5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5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5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5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5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5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5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5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5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5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6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6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6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6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6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6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6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6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6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6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7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7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7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7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7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7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7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7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7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7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8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8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8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8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8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8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8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8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8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8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9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9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9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9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9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9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9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9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9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59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0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0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0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0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0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0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0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0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0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0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1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1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1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1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1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1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1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1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1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1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2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2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2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2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2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2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2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2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2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2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3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3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3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3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3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3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3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3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3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3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4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4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4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4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4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4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4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4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4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4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5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5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5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5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5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5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5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5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5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5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6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6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6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6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6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6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6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6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6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6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7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7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7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7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7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7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7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7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7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7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8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8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8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8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8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8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8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8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8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8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9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9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9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9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9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9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9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9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9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69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0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0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0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0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0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0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0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0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0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0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1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1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1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1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1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1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1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1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1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1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2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2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2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2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2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2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2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2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2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2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3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3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3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3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3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3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3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3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3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3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4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4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4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4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4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4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4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4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4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4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5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5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5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5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5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5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5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5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5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5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6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6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6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6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6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6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6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6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6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6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7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7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7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7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7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7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7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7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7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7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8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8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8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8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8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8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8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8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8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8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9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9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9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9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9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9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9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9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9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79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0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0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0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0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0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0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0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0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0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0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1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1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1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1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1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1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1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1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1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1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2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2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2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2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2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2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2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2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2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2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3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3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3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3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3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3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3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3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3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3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4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4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4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4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4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4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4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4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4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4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5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5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5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5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5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5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5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5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5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5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6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6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6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6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6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6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6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6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6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6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7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7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7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7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7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7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7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7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7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7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8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8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8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8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8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8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8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8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8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8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9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9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9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9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9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9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9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9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9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89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0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0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0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0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0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0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0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0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0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0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1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1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1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1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1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1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1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1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1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1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2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2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2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2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2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2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2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2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2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2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3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3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3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3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3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3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3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3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3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3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4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4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4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4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4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4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4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4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4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4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5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5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5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5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5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5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5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5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5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5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6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6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6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6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6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6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6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6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6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6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7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7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7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7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7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7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7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7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7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7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8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8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8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8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8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8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8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8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8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8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9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9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9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9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9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9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9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9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9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699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0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0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0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0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0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0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0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0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0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0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1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1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1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1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1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1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1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1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1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1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2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2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2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2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2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2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2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2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2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2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3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3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3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3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3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3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3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3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3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3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4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4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4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4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4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4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4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4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4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4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5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5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5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5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5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5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5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5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5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5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6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6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6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6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6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6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6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6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6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6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7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7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7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7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7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7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7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7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7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7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8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8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8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8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8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8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8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8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8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8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9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9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9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9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9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9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9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9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9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09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0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0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0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0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0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0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0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0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0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0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1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1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1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1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1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1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1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1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1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1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2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2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2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2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2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2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2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2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2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2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3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3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3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3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3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3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3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3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3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3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4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4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4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4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4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4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4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4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4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4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5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5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5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5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5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5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5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5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5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5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6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6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6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6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6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6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6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6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6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7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7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7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7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7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7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7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7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7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7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8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8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8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8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8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8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8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8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8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8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9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9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9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9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9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9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9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9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9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19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0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0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0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0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0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0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0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0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0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0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1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1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1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1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1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1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1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1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1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1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2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2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2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2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2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2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2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2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2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2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3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3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3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3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3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3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3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3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3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3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4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4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4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4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4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4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4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4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4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4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5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5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5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5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5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5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5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5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5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5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6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6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6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6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6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6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6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6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6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6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7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7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7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7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7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7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7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7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7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7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8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8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8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8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8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8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8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8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8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8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9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9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9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9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9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9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9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9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9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29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0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0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0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0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0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0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0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0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0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0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1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1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1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1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1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1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1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1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1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1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2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2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2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2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2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2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2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2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2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2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3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3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3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3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3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3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3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3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3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3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4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4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4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4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4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4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4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4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4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4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5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5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5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5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5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5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5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5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5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5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6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6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6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6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6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6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6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6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6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6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7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7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7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7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7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7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7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7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7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7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8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8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8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8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8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8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8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8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8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8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9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9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9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9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9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9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9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9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9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39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0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0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0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0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0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0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0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0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0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0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1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1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1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1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1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1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1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1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1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1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2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2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2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2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2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2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2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2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2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2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3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3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3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3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3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3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3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3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3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3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4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4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4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4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4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4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4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4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4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4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5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5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5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5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5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5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5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5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5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5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6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6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6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6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6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6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6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6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6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6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7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7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7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7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7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7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7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7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7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7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8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8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8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8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8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8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8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8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8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8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9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9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9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9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9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9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9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9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9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49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0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0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0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0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0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0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0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0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0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0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1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1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1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1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1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1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1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1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1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1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2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2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2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2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2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2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2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2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2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2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3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3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3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3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3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3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3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3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3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3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4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4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4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4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4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4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4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4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4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4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5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5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5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5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5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5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5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5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5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5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6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6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6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6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6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6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6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6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6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6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7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7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7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7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7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7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7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7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7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7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8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8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8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8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8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8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8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8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8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8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9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9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9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9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9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9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9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9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9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59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0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0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0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0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0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0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0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0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0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0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1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1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1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1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1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1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1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1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1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1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2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2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2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2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2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2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2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2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2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2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3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3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3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3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3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3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3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3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3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3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4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4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4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4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4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4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4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4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4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4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5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5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5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5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5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5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5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5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5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5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6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6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6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6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6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6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6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6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6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6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7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7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7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7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7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7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7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7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7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7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8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8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8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8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8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8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8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8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8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8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9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9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9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9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9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9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9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9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9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69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0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0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0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0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0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0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0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0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0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0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1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1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1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1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1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1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1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1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1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1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2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2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2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2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2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2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2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2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2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2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3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3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3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3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3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3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3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3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3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3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4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4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4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4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4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4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4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4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4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4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5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5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5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5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5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5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5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5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5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5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6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6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6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6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6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6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6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6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6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6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7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7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7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7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7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7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7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7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7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7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8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8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8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8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8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8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8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8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8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8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9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9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9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9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9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9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9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9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9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79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0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0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0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0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0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0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0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0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0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0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1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1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1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1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1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1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1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1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1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1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2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2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2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2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2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2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2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2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2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2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3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3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3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3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3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3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3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3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3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3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4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4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4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4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4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4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4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4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4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4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5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5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5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5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5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5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5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5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5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5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6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6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6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6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6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6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6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6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6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6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7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7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7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7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7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7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7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7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7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7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8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8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8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8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8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8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8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8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8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8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9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9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9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9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9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9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9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9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9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89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0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0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0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0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0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0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0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0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0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0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1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1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1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1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1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1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1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1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1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1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2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2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2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2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2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2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2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2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2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2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3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3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3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3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3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3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3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3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3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3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4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4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4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4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4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4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4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4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4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4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5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5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5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5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5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5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5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5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5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5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6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6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6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6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6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6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6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6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6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6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7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7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7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7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7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7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7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7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7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7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8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8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8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8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8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8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8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8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8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8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9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9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9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9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9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9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9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9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9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799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0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0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0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0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0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0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0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0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0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0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1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1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1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1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1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1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1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1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1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1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2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2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2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2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2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2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2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2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2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2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3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3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3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3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3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3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3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3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3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3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4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4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4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4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4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4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4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4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4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4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5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5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5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5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5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5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5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5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5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5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6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6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6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6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6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6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6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6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6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6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7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7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7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7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7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7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7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7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7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7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8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8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8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8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8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8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8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8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8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8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9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9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9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9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9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9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9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9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9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09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0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0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0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0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0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0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0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0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0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0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1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1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1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1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1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1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1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1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1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1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2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2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2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2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2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2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2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2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2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2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3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3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3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3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3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3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3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3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3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3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4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4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4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4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4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4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4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4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4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4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5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5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5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5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5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5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5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5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5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5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6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6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6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6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6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6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6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6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6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6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7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7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7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7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7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7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7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7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7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7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8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8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8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8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8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8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8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8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8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8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9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9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9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9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9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9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9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9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19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0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0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0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0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0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0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0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0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0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0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1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1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1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1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1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1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1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1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1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1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2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2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2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2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2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2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2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2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2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2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3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3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3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3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3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3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3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3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3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3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4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4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4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4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4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4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4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4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4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4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5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5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5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5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5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5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5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5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5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5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6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6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6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6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6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6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6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6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6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6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7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7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7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7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7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7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7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7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7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7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8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8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8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8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8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8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8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8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8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8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9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9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9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9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9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9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9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9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9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29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0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0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0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0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0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0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0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0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0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0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1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1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1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1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1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1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1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1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1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1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2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2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2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2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2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2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2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2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2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2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3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3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3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3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3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3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3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3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3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3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4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4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4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4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4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4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4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4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4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4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5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5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5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5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5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5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5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5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5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5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6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6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6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6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6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6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6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6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6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6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7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7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7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7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7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7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7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7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7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7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8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8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8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8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8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8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8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8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8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8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9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9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9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9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9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9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9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9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9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39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0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0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0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0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0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0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0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0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0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0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1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1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1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1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1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1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1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1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1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1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2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2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2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2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2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2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2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2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2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2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3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3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3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3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3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3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3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3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3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3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4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4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4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4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4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4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4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4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4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4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5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5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5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5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5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5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5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5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5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5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6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6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6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6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6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6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6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6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6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6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7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7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7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7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7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7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7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7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7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7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8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8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8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8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8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8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8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8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8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8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9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9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9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9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9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9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9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9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9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49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0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0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0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0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0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0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0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0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0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0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1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1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1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1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1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1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1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1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1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1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2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2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2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2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2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2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2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2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2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2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3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3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3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3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3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3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3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3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3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3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4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4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4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4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4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4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4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4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4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4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5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5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5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5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5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5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5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5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5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5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6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6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6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6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6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6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6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6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6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6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7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7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7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7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7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7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7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7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7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7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8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8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8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8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8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8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8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8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8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8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9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9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9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9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9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9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9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9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9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59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60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60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60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60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60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60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60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60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60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60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61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61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61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61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61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61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61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61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61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61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62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62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62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62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62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62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62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62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62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62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63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63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63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63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63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63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63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63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63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63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64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64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64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64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864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263</xdr:row>
      <xdr:rowOff>0</xdr:rowOff>
    </xdr:from>
    <xdr:ext cx="466725" cy="152400"/>
    <xdr:sp macro="" textlink="">
      <xdr:nvSpPr>
        <xdr:cNvPr id="8645" name="Text Box 2">
          <a:extLst>
            <a:ext uri="{FF2B5EF4-FFF2-40B4-BE49-F238E27FC236}">
              <a16:creationId xmlns:a16="http://schemas.microsoft.com/office/drawing/2014/main" xmlns="" id="{00000000-0008-0000-0000-00000F6B0000}"/>
            </a:ext>
          </a:extLst>
        </xdr:cNvPr>
        <xdr:cNvSpPr txBox="1">
          <a:spLocks noChangeArrowheads="1"/>
        </xdr:cNvSpPr>
      </xdr:nvSpPr>
      <xdr:spPr bwMode="auto">
        <a:xfrm>
          <a:off x="3417794" y="31835912"/>
          <a:ext cx="4667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263</xdr:row>
      <xdr:rowOff>0</xdr:rowOff>
    </xdr:from>
    <xdr:ext cx="466725" cy="152400"/>
    <xdr:sp macro="" textlink="">
      <xdr:nvSpPr>
        <xdr:cNvPr id="8646" name="Text Box 2">
          <a:extLst>
            <a:ext uri="{FF2B5EF4-FFF2-40B4-BE49-F238E27FC236}">
              <a16:creationId xmlns:a16="http://schemas.microsoft.com/office/drawing/2014/main" xmlns="" id="{00000000-0008-0000-0000-0000106B0000}"/>
            </a:ext>
          </a:extLst>
        </xdr:cNvPr>
        <xdr:cNvSpPr txBox="1">
          <a:spLocks noChangeArrowheads="1"/>
        </xdr:cNvSpPr>
      </xdr:nvSpPr>
      <xdr:spPr bwMode="auto">
        <a:xfrm>
          <a:off x="3417794" y="31835912"/>
          <a:ext cx="4667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263</xdr:row>
      <xdr:rowOff>0</xdr:rowOff>
    </xdr:from>
    <xdr:ext cx="466725" cy="152400"/>
    <xdr:sp macro="" textlink="">
      <xdr:nvSpPr>
        <xdr:cNvPr id="8647" name="Text Box 2">
          <a:extLst>
            <a:ext uri="{FF2B5EF4-FFF2-40B4-BE49-F238E27FC236}">
              <a16:creationId xmlns:a16="http://schemas.microsoft.com/office/drawing/2014/main" xmlns="" id="{00000000-0008-0000-0000-0000116B0000}"/>
            </a:ext>
          </a:extLst>
        </xdr:cNvPr>
        <xdr:cNvSpPr txBox="1">
          <a:spLocks noChangeArrowheads="1"/>
        </xdr:cNvSpPr>
      </xdr:nvSpPr>
      <xdr:spPr bwMode="auto">
        <a:xfrm>
          <a:off x="3417794" y="31835912"/>
          <a:ext cx="4667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6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6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6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6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6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6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6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6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6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6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6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6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6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6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6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6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6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6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6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6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6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6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6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6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6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6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6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6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6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6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6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6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6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6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6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6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6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6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6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6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6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6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6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6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6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6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6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6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6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6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6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6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7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8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89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0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1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2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3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4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5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6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7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8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99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0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1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2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3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4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5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6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7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8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09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0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1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2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3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4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5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6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7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8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19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0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1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2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3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4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5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6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7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8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29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0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1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2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3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4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5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6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7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8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39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0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1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2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3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4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5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6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7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8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49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0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1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2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3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4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5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6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7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8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59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0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1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2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3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4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5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6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7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8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69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0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8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8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9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9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9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9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9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9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9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9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9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19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0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0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0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0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0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0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0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0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0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0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1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1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1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1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1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1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1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1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1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1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2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2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2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2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2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2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2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2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2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2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3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3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3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3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3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3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3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3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3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3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4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4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4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4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4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4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4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4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4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4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5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5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5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5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5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5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5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5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5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5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6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6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6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6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6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6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6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6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6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6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7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7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7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7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7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7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7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7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78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79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80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81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82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83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84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85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86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87" name="Text Box 1"/>
        <xdr:cNvSpPr txBox="1">
          <a:spLocks noChangeArrowheads="1"/>
        </xdr:cNvSpPr>
      </xdr:nvSpPr>
      <xdr:spPr bwMode="auto">
        <a:xfrm>
          <a:off x="2798669" y="31835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8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8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9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9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9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9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9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9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9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9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9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29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0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0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0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0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0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0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0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0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0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0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1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1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1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1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1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1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1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1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1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1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2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2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2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2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2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2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2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2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2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2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3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3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3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3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3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3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3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3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3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3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4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4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4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4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4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4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4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4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4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4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5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5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5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5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5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5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5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5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5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5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6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6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6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6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6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6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6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6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6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6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7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7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7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7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7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7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7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7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7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7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8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8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8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8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8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8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8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8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8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8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9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9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9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9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9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9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9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9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9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39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0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0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0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0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0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0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0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0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0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0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1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1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1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1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1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1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1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1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1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1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2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2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2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2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2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2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2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2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2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2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3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3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3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3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3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3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3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3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3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3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4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4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4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4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4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4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4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4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4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4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5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5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5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5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5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5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5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5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5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5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6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6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6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6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6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6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6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6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6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6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7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7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7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7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7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7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7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7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7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7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8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8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8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8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8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8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8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8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8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8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9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9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9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9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9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9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9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9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9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49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0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0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0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0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0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0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0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0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0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0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1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1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1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1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1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1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1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1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1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1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2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2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2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2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2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2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2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2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2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2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3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3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3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3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3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3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3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3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3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3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4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4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4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4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4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4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4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4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4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4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5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5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5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5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5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5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5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5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5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5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6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6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6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6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6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6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6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6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6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6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7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7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7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7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7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7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7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7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7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7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8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8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8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8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8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8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8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8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8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8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9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9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9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9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9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9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9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9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9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59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0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0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0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0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0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0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0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0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0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0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1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1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1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1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1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1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1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1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1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1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2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2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2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2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2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2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2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2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2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2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3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3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3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3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3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3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3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3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3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3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4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4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4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4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4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4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4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4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4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4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5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5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5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5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5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5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5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5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5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5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6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6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6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6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6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6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6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6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6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6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7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7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7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7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7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7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7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7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7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7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8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8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8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8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8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8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8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8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8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8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9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9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9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9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9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9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9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9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9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69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0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0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0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0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0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0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0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0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0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0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1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1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1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1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1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1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1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1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1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1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2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2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2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2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2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2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2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2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2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2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3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3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3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3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3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3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3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3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3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3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4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4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4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4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4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4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4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4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4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4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5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5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5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5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5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5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5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5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5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5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6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6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6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6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6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6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6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6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6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6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7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7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7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7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7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7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7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7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7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7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8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8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8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8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8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8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8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8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8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8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9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9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9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9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9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9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9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9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9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79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0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0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0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0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0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0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0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0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0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0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1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1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1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1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1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1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1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1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1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1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2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2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2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2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2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2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2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2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2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2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3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3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3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3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3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3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3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3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3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3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4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4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4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4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4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4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4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4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4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4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5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5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5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5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5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5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5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5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5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5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6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6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6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6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6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6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6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6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6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6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7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7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7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7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7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7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7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7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7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7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8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8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8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8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8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8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8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8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8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8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9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9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9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9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9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9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9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9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9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89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0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0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0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0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0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0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0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0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0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0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1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1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1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1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1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1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1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1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1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1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2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2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2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2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2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2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2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2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2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2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3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3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3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3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3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3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3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3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3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3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4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4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4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4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4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4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4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4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4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4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5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5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5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5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5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5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5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5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5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5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6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6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6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6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6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6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6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6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6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6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7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7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7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7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7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7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7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7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7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7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8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8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8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8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8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8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8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8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8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8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9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9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9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9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9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9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9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9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9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799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0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0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0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0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0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0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0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0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0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0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1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1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1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1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1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1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1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1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1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1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2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2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2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2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2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2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2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2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2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2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3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3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3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3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3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3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3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3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3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3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4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4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4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4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4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4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4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4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4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4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5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5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5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5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5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5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5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5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5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5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6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6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6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6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6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6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6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6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6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6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7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7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7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7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7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7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7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7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7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7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8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8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8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8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8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8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8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8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8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8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9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9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9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9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9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9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9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9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9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09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0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0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0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0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0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0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0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0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0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0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1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1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1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1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1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1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1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1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1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1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2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2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2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2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2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2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2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2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2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2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3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3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3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3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3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3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3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3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3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3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4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4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4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4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4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4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4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4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4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4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5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5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5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5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5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5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5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5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5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5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6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6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6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6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6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6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6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6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6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6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7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7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7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7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7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7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7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7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7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7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8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8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8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8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8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8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8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8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8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8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9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9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9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9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9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9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9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9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9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19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0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0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0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0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0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0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0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0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0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0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1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1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1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1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1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1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1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1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1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1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2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2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2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2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2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2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2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2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2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2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3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3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3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3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3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3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3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3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3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3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4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4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4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4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4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4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4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4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4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4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5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5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5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5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5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5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5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5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5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5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6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6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6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6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6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6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6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6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6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6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7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7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7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7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7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7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7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7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7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7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8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8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8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8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8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8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8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8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8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8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9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9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9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9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9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9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9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9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9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29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0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0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0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0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0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0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0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0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0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0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1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1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1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1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1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1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1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1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1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1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2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2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2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2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2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2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2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2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2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2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3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3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3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3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3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3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3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3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3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3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4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4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4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4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4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4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4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4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4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4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5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5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5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5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5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5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5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5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5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5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6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6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6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6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6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6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6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6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6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6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7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7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7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7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7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7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7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7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7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7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8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8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8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8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8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8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8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8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8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8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9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9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9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9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9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9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9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9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9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39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0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0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0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0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0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0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0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0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0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0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1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1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1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1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1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1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1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1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1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1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2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2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2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2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2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2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2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2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2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2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3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3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3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3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3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3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3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3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3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3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4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4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4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4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4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4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4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4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4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4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5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5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5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5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5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5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5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5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5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5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6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6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6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6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6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6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6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6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6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6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7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7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7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7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7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7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7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7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7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7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8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8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8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8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8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8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8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8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8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8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9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9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9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9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9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9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9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9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9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49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0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0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0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0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0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0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0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0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0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0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1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1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1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1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1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1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1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1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1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1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2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2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2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2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2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2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2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2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2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2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3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3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3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3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3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3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3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3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3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3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4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4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4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4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4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4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4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4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4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4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5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5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5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5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5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5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5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5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5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5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6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6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6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6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6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6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6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6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6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6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7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7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7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7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7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7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7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7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7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7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8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8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8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8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8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8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8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8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8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8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9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9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9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9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9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9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9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9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9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59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0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0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0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0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0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0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0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0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0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0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1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1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1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1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1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1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1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1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1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1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2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2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2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2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2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2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2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2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2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2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3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3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3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3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3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3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3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3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3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3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4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4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4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4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4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4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4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4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4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4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5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5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5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5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5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5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5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5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5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5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6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6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6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6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6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6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6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6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6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6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7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7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7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7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7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7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7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7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7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7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8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8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8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8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8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8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8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8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8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8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9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9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9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9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9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9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9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9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9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69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0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0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0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0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0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0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0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0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0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0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1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1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1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1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1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1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1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1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1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1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2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2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2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2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2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2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2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2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2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2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3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3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3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3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3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3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3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3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3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3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4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4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4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4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4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4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4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4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4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4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5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5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5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5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5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5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5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5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5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5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6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6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6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6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6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6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6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6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6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6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7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7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7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7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7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7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7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7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7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7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8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8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8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8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8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8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8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8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8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8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9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9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9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9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9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9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9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9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9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79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0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0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0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0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0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0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0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0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0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0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1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1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1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1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1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1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1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1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1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1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2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2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2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2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2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2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2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2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2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2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3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3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3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3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3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3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3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3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3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3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4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4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4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4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4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4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4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4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4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4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5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5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5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5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5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5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5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5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5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5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6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6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6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6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6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6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6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6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6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6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7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7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7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7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7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7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7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7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7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7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8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8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8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8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8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8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8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8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8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8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9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9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9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9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9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9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9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9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9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89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0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0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0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0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0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0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0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0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0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0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1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1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1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1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1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1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1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1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1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1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2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2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2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2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2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2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2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2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2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2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3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3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3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3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3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3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3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3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3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3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4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4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4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4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4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4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4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4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4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4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5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5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5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5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5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5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5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5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5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5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6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6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6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6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6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6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6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6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6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6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7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7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7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7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7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7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7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7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7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7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8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8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8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8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8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8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8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8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8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8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9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9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9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9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9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9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9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9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9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899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0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0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0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0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0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0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0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0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0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0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1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1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1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1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1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1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1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1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1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1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2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2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2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2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2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2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2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2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2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2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3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3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3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3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3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3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3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3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3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3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4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4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4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4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4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4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4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4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4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4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5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5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5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5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5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5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5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5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5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5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6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6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6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6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6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6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6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6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6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6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7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7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7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7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7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7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7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7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7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7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8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8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8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8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8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8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8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8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8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8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9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9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9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9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9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9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9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9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9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09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0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0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0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0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0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0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0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0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0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0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1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1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1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1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1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1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1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1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1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1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2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2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2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2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2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2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2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2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2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2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3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3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3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3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3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3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3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3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3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3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4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4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4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4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4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4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4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4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4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4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5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5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5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5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5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5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5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5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5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5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6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6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6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6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6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6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6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6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6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6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7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7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7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7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7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7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7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7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7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7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8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8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8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8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8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8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8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8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8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8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9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9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9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9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9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9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9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9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9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19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0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0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0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0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0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0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0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0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0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0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1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1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1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1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1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1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1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1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1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1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2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2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2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2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2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2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2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2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2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2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3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3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3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3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3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3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3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3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3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3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4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4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4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4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4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4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4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4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4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4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5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5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5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5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5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5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5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5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5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5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6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6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6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6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6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6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6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6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6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6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7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7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7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7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7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7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7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7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7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7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8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8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8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8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8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8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8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8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8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8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9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9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9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9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9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9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9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9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9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29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0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0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0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0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0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0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0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0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0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0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1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1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1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1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1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1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1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1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1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1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2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2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2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2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2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2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2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2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2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2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3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3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3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3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3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3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3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3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3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3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4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4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4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4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4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4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4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4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4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4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5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5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5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5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5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5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5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5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5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5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6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6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6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6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6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6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6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6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6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6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7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7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7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7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7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7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7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7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7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7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8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8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8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8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8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8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8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8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8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8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9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9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9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9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9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9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9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9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9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39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0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0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0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0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0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0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0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0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0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0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1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1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1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1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1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1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1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1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1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1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2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2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2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2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2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2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2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2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2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2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3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3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3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3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3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3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3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3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3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3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4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4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4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4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4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4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4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4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4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4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5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5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5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5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5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5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5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5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5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5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6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6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6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6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6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6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6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6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6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6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7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7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7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7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7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7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7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7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7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7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8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8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8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8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8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8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8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8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8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8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9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9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9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9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9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9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9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9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9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49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0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0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0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0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0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0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0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0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0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0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1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1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1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1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1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1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1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1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1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1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2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2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2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2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2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2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2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2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2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2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3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3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3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3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3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3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3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3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3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3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4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4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4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4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4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4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4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4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4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4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5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5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5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5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5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5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5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5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5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5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6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6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6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6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6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6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6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6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6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6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7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7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7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7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7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7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7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7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7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7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8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8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8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8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8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8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8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8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8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8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9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9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9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9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9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9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9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9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9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59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0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0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0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0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0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0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0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0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0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0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1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1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1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1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1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1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1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1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1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1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2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2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2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2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2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2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2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2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2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2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3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3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3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3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3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3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3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3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3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3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4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4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4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4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4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4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4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4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4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4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5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5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5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5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5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5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5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5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5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5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6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6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6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6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6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6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6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6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6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6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7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7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7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7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7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7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7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7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7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7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8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8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8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8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8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8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8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8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8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8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9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9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9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9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9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9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9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9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9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69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0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0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0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0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0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0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0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0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0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0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1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1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1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1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1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1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1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1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1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1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2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2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2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2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2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2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2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2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2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2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3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3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3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3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3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3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3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3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3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3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4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4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4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4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4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4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4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4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4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4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5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5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5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5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5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5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5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5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5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5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6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6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6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6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6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6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6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6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6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6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7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7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7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7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7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7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7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7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7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7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8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8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8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8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8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8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8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8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8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8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9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9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9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9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9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9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9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9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9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79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0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0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0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0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0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0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0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0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0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0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1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1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1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1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1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1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1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1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1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1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2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2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2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2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2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2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2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2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2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2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3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3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3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3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3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3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3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3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3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3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4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4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4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4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4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4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4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4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4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4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5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5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5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5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5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5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5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5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5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5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6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6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6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6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6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6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6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6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6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6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7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7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7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7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7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7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7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7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7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7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8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8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8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8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8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8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8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8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8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8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9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9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9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9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9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9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9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9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9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89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0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0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0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0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0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0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0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0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0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0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1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1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1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1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1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1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1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1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1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1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2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2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2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2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2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2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2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2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2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2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3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3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3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3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3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3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3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3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3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3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4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4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4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4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4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4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4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4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4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4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5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5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5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5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5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5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5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5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5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5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6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6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6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6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6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6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6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6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6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6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7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7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7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7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7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7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7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7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7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7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8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8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8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8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8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8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8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8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8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8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9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9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9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9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9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9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9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9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9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1999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0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0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0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0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0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0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0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0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0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0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1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1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1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1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1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1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1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1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1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1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2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2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2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2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2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2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2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2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2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2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3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3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3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3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3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3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3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3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3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3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4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4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4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4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4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4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4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4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4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4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5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5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5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5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5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5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5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5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5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5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6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6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6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6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6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6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6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6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6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6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7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7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7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7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7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7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7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7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7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7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8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8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8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8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8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8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8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8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8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8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9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9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9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9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9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9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9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9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9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09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0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0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0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0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0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0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0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0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0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0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1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1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1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1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1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1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1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1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1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1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2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2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2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2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2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2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2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2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2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2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3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3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3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3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3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3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3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3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3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3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4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4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4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4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4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4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4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4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4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4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5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5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5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5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5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5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5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5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58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59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60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61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62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63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64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65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66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67" name="Text Box 1"/>
        <xdr:cNvSpPr txBox="1">
          <a:spLocks noChangeArrowheads="1"/>
        </xdr:cNvSpPr>
      </xdr:nvSpPr>
      <xdr:spPr bwMode="auto">
        <a:xfrm>
          <a:off x="2800350" y="24622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263</xdr:row>
      <xdr:rowOff>0</xdr:rowOff>
    </xdr:from>
    <xdr:ext cx="466725" cy="152400"/>
    <xdr:sp macro="" textlink="">
      <xdr:nvSpPr>
        <xdr:cNvPr id="20168" name="Text Box 2">
          <a:extLst>
            <a:ext uri="{FF2B5EF4-FFF2-40B4-BE49-F238E27FC236}">
              <a16:creationId xmlns:a16="http://schemas.microsoft.com/office/drawing/2014/main" xmlns="" id="{00000000-0008-0000-0000-00000F6B0000}"/>
            </a:ext>
          </a:extLst>
        </xdr:cNvPr>
        <xdr:cNvSpPr txBox="1">
          <a:spLocks noChangeArrowheads="1"/>
        </xdr:cNvSpPr>
      </xdr:nvSpPr>
      <xdr:spPr bwMode="auto">
        <a:xfrm>
          <a:off x="3417794" y="55155353"/>
          <a:ext cx="4667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263</xdr:row>
      <xdr:rowOff>0</xdr:rowOff>
    </xdr:from>
    <xdr:ext cx="466725" cy="152400"/>
    <xdr:sp macro="" textlink="">
      <xdr:nvSpPr>
        <xdr:cNvPr id="20169" name="Text Box 2">
          <a:extLst>
            <a:ext uri="{FF2B5EF4-FFF2-40B4-BE49-F238E27FC236}">
              <a16:creationId xmlns:a16="http://schemas.microsoft.com/office/drawing/2014/main" xmlns="" id="{00000000-0008-0000-0000-0000106B0000}"/>
            </a:ext>
          </a:extLst>
        </xdr:cNvPr>
        <xdr:cNvSpPr txBox="1">
          <a:spLocks noChangeArrowheads="1"/>
        </xdr:cNvSpPr>
      </xdr:nvSpPr>
      <xdr:spPr bwMode="auto">
        <a:xfrm>
          <a:off x="3417794" y="55155353"/>
          <a:ext cx="4667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263</xdr:row>
      <xdr:rowOff>0</xdr:rowOff>
    </xdr:from>
    <xdr:ext cx="466725" cy="152400"/>
    <xdr:sp macro="" textlink="">
      <xdr:nvSpPr>
        <xdr:cNvPr id="20170" name="Text Box 2">
          <a:extLst>
            <a:ext uri="{FF2B5EF4-FFF2-40B4-BE49-F238E27FC236}">
              <a16:creationId xmlns:a16="http://schemas.microsoft.com/office/drawing/2014/main" xmlns="" id="{00000000-0008-0000-0000-0000116B0000}"/>
            </a:ext>
          </a:extLst>
        </xdr:cNvPr>
        <xdr:cNvSpPr txBox="1">
          <a:spLocks noChangeArrowheads="1"/>
        </xdr:cNvSpPr>
      </xdr:nvSpPr>
      <xdr:spPr bwMode="auto">
        <a:xfrm>
          <a:off x="3417794" y="55155353"/>
          <a:ext cx="4667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1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2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3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4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5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6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7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8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09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0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1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2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3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4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5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6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7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8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19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0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1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2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3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4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5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6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7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8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29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0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1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2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3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4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5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6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7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8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39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0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1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2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3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4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5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6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7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8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49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0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1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2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3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4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5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6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7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8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59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0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1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2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3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4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5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6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7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8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69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0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1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2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3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4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5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6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7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8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79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0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1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2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3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4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5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6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1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1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1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1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1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1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1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1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1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2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2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2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2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2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2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2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2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2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2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3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3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3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3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3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3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3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3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3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3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4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4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4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4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4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4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4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4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4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4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5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5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5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5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5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5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5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5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5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5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6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6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6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6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6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6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6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6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6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6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7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7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7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7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7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7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7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7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7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7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8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8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8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8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8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8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8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8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8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8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9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9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9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9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9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9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9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9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9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79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0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01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02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03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04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05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06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07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08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09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10" name="Text Box 1"/>
        <xdr:cNvSpPr txBox="1">
          <a:spLocks noChangeArrowheads="1"/>
        </xdr:cNvSpPr>
      </xdr:nvSpPr>
      <xdr:spPr bwMode="auto">
        <a:xfrm>
          <a:off x="2798669" y="55155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1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1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1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1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1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1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1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1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1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2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2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2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2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2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2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2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2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2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2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3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3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3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3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3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3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3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3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3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3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4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4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4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4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4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4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4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4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4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4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5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5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5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5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5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5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5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5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5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5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6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6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6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6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6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6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6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6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6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6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7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7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7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7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7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7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7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7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7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7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8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8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8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8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8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8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8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8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8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8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9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9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9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9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9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9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9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9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9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89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0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0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0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0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0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0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0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0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0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0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1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1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1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1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1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1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1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1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1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1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2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2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2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2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2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2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2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2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2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2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3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3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3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3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3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3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3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3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3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3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4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4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4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4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4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4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4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4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4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4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5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5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5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5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5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5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5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5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5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5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6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6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6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6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6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6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6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6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6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6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7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7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7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7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7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7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7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7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7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7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8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8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8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8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8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8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8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8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8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8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9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9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9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9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9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9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9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9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9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899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0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0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0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0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0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0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0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0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0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0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1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1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1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1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1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1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1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1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1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1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2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2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2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2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2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2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2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2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2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2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3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3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3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3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3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3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3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3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3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3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4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4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4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4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4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4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4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4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4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4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5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5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5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5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5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5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5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5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5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5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6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6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6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6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6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6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6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6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6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6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7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7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7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7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7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7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7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7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7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7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8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8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8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8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8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8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8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8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8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8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9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9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9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9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9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9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9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9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9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09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0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0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0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0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0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0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0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0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0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0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1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1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1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1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1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1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1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1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1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1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2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2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2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2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2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2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2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2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2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2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3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3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3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3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3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3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3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3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3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3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4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4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4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4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4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4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4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4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4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4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5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5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5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5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5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5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5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5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5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5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6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6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6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6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6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6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6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6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6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6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7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7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7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7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7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7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7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7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7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7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8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8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8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8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8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8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8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8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8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8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9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9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9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9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9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9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9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9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9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19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0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0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0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0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0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0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0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0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0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0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1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1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1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1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1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1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1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1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1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1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2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2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2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2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2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2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2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2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2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2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3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3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3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3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3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3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3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3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3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3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4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4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4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4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4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4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4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4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4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4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5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5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5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5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5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5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5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5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5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5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6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6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6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6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6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6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6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6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6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6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7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7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7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7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7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7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7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7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7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7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8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8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8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8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8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8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8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8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8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8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9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9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9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9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9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9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9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9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9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29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0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0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0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0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0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0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0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0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0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0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1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1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1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1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1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1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1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1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1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1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2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2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2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2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2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2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2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2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2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2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3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3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3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3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3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3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3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3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3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3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4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4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4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4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4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4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4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4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4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4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5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5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5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5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5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5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5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5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5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5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6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6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6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6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6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6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6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6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6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6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7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7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7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7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7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7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7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7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7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7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8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8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8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8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8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8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8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8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8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8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9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9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9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9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9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9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9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9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9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39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0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0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0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0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0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0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0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0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0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0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1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1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1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1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1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1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1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1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1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1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2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2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2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2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2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2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2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2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2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2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3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3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3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3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3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3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3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3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3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3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4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4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4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4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4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4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4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4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4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4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5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5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5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5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5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5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5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5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5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5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6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6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6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6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6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6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6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6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6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6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7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7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7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7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7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7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7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7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7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7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8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8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8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8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8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8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8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8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8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8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9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9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9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9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9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9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9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9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9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49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0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0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0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0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0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0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0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0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0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0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1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1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1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1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1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1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1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1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1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1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2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2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2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2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2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2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2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2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2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2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3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3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3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3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3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3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3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3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3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3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4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4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4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4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4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4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4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4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4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4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5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5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5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5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5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5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5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5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5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5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6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6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6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6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6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6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6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6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6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6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7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7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7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7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7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7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7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7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7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7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8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8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8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8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8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8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8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8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8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8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9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9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9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9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9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9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9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9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9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59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0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0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0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0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0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0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0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0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0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0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1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1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1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1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1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1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1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1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1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1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2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2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2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2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2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2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2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2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2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2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3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3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3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3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3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3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3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3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3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3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4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4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4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4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4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4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4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4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4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4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5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5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5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5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5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5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5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5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5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5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6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6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6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6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6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6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6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6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6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6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7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7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7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7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7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7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7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7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7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7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8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8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8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8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8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8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8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8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8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8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9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9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9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9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9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9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9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9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9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69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0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0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0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0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0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0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0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0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0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0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1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1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1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1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1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1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1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1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1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1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2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2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2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2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2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2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2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2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2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2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3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3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3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3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3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3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3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3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3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3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4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4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4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4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4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4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4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4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4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4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5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5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5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5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5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5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5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5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5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5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6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6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6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6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6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6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6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6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6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6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7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7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7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7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7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7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7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7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7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7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8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8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8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8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8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8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8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8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8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8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9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9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9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9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9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9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9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9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9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79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0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0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0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0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0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0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0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0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0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0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1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1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1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1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1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1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1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1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1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1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2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2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2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2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2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2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2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2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2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2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3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3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3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3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3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3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3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3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3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3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4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4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4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4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4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4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4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4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4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4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5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5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5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5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5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5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5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5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5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5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6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6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6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6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6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6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6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6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6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6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7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7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7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7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7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7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7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7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7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7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8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8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8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8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8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8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8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8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8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8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9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9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9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9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9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9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9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9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9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89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0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0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0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0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0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0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0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0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0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0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1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1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1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1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1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1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1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1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1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1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2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2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2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2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2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2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2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2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2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2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3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3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3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3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3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3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3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3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3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3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4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4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4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4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4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4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4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4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4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4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5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5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5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5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5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5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5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5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5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5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6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6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6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6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6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6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6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6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6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6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7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7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7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7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7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7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7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7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7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7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8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8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8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8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8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8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8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8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8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8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9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9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9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9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9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9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9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9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9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2999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0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0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0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0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0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0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0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0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0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0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1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1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1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1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1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1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1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1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1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1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2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2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2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2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2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2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2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2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2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2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3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3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3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3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3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3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3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3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3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3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4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4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4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4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4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4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4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4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4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4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5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5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5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5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5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5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5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5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5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5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6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6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6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6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6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6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6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6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6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6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7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7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7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7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7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7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7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7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7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7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8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8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8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8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8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8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8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8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8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8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9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9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9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9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9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9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9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9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9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09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0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0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0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0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0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0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0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0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0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0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1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1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1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1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1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1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1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1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1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1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2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2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2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2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2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2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2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2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2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2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3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3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3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3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3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3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3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3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3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3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4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4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4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4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4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4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4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4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4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4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5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5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5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5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5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5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5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5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5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5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6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6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6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6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6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6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6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6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6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6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7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7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7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7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7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7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7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7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7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7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8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8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8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8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8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8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8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8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8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8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9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9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9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9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9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9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9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9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9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19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0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0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0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0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0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0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0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0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0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0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1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1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1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1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1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1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1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1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1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1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2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2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2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2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2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2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2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2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2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2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3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3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3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3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3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3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3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3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3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3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4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4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4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4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4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4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4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4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4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4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5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5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5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5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5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5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5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5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5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5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6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6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6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6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6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6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6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6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6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6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7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7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7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7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7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7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7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7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7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7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8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8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8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8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8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8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8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8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8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8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9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9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9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9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9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9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9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9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9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29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0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0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0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0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0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0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0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0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0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0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1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1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1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1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1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1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1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1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1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1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2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2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2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2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2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2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2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2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2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2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3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3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3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3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3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3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3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3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3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3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4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4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4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4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4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4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4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4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4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4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5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5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5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5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5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5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5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5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5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5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6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6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6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6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6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6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6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6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6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6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7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7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7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7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7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7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7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7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7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7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8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8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8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8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8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8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8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8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8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8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9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9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9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9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9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9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9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9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9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39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0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0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0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0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0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0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0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0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0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0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1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1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1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1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1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1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1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1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1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1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2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2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2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2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2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2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2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2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2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2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3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3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3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3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3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3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3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3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3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3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4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4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4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4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4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4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4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4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4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4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5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5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5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5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5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5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5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5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5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5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6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6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6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6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6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6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6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6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6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6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7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7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7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7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7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7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7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7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7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7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8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8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8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8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8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8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8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8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8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8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9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9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9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9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9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9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9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9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9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49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0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0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0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0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0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0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0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0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0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0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1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1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1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1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1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1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1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1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1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1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2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2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2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2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2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2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2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2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2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2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3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3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3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3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3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3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3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3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3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3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4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4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4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4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4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4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4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4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4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4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5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5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5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5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5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5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5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5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5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5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6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6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6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6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6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6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6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6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6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6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7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7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7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7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7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7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7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7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7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7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8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8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8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8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8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8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8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8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8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8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9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9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9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9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9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9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9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9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9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59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0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0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0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0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0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0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0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0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0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0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1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1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1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1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1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1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1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1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1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1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2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2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2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2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2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2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2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2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2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2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3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3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3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3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3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3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3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3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3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3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4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4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4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4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4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4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4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4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4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4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5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5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5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5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5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5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5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5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5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5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6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6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6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6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6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6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6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6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6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6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7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7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7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7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7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7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7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7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7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7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8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8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8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8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8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8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8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8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8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8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9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9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9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9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9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9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9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9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9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69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0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0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0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0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0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0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0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0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0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0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1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1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1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1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1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1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1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1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1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1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2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2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2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2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2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2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2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2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2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2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3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3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3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3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3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3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3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3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3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3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4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4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4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4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4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4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4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4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4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4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5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5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5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5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5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5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5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5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5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5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6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6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6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6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6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6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6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6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6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6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7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7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7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7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7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7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7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7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7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7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8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8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8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8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8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8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8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8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8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8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9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9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9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9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9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9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9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9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9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79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0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0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0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0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0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0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0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0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0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0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1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1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1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1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1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1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1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1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1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1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2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2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2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2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2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2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2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2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2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2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3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3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3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3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3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3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3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3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3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3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4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4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4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4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4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4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4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4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4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4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5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5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5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5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5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5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5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5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5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5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6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6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6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6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6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6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6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6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6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6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7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7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7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7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7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7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7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7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7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7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8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8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8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8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8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8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8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8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8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8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9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9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9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9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9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9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9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9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9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89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0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0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0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0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0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0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0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0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0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0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1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1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1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1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1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1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1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1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1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1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2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2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2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2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2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2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2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2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2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2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3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3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3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3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3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3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3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3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3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3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4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4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4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4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4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4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4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4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4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4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5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5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5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5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5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5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5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5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5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5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6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6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6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6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6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6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6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6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6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6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7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7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7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7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7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7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7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7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7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7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8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8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8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8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8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8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8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8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8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8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9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9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9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9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9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9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9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9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9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099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0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0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0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0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0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0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0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0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0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0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1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1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1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1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1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1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1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1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1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1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2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2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2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2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2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2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2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2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2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2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3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3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3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3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3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3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3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3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3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3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4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4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4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4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4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4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4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4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4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4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5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5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5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5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5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5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5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5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5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5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6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6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6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6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6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6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6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6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6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6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7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7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7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7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7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7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7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7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7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7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8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8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8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8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8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8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8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8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8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8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9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9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9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9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9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9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9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9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9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09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0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0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0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0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0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0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0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0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0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0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1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1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1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1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1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1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1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1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1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1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2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2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2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2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2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2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2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2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2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2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3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3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3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3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3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3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3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3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3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3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4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4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4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4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4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4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4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4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4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4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5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5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5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5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5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5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5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5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5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5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6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6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6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6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6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6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6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6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6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6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7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7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7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7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7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7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7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7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7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7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8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8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8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8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8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8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8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8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8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8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9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9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9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9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9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9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9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9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9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19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0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0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0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0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0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0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0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0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0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0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1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1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1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1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1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1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1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1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1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1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2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2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2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2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2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2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2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2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2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2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3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3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3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3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3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3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3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3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3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3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4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4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4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4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4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4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4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4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4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4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5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5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5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5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5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5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5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5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5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5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6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6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6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6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6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6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6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6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6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6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7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7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7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7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7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7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7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7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7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7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8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8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8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8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8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8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8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8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8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8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9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9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9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9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9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9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9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9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9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29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0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0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0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0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0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0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0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0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0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0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1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1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1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1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1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1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1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1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1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1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2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2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2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2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2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2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2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2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2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2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3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3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3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3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3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3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3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3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3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3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4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4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4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4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4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4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4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4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4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4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5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5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5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5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5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5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5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5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5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5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6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6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6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6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6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6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6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6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6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6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7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7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7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7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7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7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7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7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7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7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8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8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8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8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8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8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8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8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8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8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9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9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9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9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9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9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9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9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9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39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0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0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0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0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0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0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0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0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0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0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1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1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1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1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1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1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1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1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1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1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2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2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2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2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2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2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2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2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2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2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3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3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3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3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3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3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3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3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3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3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4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4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4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4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4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4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4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4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4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4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5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5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5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5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5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5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5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5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5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5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6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6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6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6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6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6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6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6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6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6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7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7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7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7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7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7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7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7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7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7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8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8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8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8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8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8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8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8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8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8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9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9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9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9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9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9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9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9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9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49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0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0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0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0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0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0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0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0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0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0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1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1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1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1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1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1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1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1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1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1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2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2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2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2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2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2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2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2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2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2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3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3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3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3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3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3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3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3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3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3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4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4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4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4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4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4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4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4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4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4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5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5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5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5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5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5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5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5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5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5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6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6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6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6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6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6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6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6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6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6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7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7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7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7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7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7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7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7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7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7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8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8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8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8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8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8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8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8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8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8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9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9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9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9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9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9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9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9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9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59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0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0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0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0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0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0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0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0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0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0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1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1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1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1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1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1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1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1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1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1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2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2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2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2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2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2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2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2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2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2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3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3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3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3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3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3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3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3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3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3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4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4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4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4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4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4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4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4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4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4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5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5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5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5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5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5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5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5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5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5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6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6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6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6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6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6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6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6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6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6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7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7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7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7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7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7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7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7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7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7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8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81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82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83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84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85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86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87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88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89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263</xdr:row>
      <xdr:rowOff>0</xdr:rowOff>
    </xdr:from>
    <xdr:ext cx="0" cy="28575"/>
    <xdr:sp macro="" textlink="">
      <xdr:nvSpPr>
        <xdr:cNvPr id="31690" name="Text Box 1"/>
        <xdr:cNvSpPr txBox="1">
          <a:spLocks noChangeArrowheads="1"/>
        </xdr:cNvSpPr>
      </xdr:nvSpPr>
      <xdr:spPr bwMode="auto">
        <a:xfrm>
          <a:off x="2798669" y="5325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E282"/>
  <sheetViews>
    <sheetView tabSelected="1" view="pageBreakPreview" topLeftCell="A235" zoomScale="85" zoomScaleNormal="85" zoomScaleSheetLayoutView="85" workbookViewId="0">
      <selection activeCell="Z22" sqref="Z22"/>
    </sheetView>
  </sheetViews>
  <sheetFormatPr defaultColWidth="7" defaultRowHeight="12.75"/>
  <cols>
    <col min="1" max="1" width="6.42578125" style="42" customWidth="1"/>
    <col min="2" max="2" width="63.140625" style="44" customWidth="1"/>
    <col min="3" max="3" width="9.42578125" style="43" customWidth="1"/>
    <col min="4" max="4" width="10.7109375" style="43" customWidth="1"/>
    <col min="5" max="6" width="10" style="43" customWidth="1"/>
    <col min="7" max="7" width="10" style="45" customWidth="1"/>
    <col min="8" max="8" width="10" style="43" customWidth="1"/>
    <col min="9" max="9" width="10" style="45" customWidth="1"/>
    <col min="10" max="10" width="10" style="43" customWidth="1"/>
    <col min="11" max="11" width="10" style="45" customWidth="1"/>
    <col min="12" max="12" width="12" style="45" customWidth="1"/>
    <col min="13" max="13" width="14" style="47" hidden="1" customWidth="1"/>
    <col min="14" max="14" width="16.140625" style="47" hidden="1" customWidth="1"/>
    <col min="15" max="19" width="9.140625" style="47" hidden="1" customWidth="1"/>
    <col min="20" max="227" width="9.140625" style="47" customWidth="1"/>
    <col min="228" max="228" width="2.5703125" style="47" customWidth="1"/>
    <col min="229" max="229" width="9.140625" style="47" customWidth="1"/>
    <col min="230" max="230" width="47.85546875" style="47" customWidth="1"/>
    <col min="231" max="231" width="6.7109375" style="47" customWidth="1"/>
    <col min="232" max="232" width="7.42578125" style="47" customWidth="1"/>
    <col min="233" max="233" width="7" style="47" customWidth="1"/>
    <col min="234" max="234" width="8.5703125" style="47" customWidth="1"/>
    <col min="235" max="235" width="12" style="47" customWidth="1"/>
    <col min="236" max="236" width="4.7109375" style="47" customWidth="1"/>
    <col min="237" max="237" width="9.140625" style="47" customWidth="1"/>
    <col min="238" max="238" width="11.7109375" style="47" customWidth="1"/>
    <col min="239" max="16384" width="7" style="47"/>
  </cols>
  <sheetData>
    <row r="1" spans="1:239">
      <c r="A1" s="38"/>
      <c r="B1" s="56"/>
      <c r="C1" s="40"/>
      <c r="D1" s="40"/>
      <c r="E1" s="40"/>
      <c r="F1" s="40"/>
      <c r="G1" s="39"/>
      <c r="H1" s="40"/>
      <c r="I1" s="39"/>
      <c r="J1" s="40"/>
      <c r="K1" s="39"/>
      <c r="L1" s="39"/>
    </row>
    <row r="2" spans="1:239" s="48" customFormat="1" ht="23.25" customHeight="1">
      <c r="A2" s="140" t="s">
        <v>74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239" s="48" customFormat="1">
      <c r="A3" s="142" t="s">
        <v>12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239" s="50" customFormat="1" ht="17.25" customHeight="1">
      <c r="A4" s="49"/>
      <c r="B4" s="51"/>
      <c r="C4" s="49"/>
      <c r="D4" s="49"/>
      <c r="E4" s="49"/>
      <c r="F4" s="49"/>
      <c r="G4" s="52"/>
      <c r="H4" s="49"/>
      <c r="I4" s="53" t="s">
        <v>1</v>
      </c>
      <c r="J4" s="143" t="e">
        <f>L278</f>
        <v>#VALUE!</v>
      </c>
      <c r="K4" s="143"/>
      <c r="L4" s="49" t="s">
        <v>0</v>
      </c>
    </row>
    <row r="5" spans="1:239" s="54" customFormat="1" ht="25.5" customHeight="1">
      <c r="A5" s="145" t="s">
        <v>2</v>
      </c>
      <c r="B5" s="144" t="s">
        <v>3</v>
      </c>
      <c r="C5" s="144" t="s">
        <v>4</v>
      </c>
      <c r="D5" s="145" t="s">
        <v>5</v>
      </c>
      <c r="E5" s="145"/>
      <c r="F5" s="144" t="s">
        <v>6</v>
      </c>
      <c r="G5" s="144"/>
      <c r="H5" s="144" t="s">
        <v>7</v>
      </c>
      <c r="I5" s="144"/>
      <c r="J5" s="145" t="s">
        <v>8</v>
      </c>
      <c r="K5" s="145"/>
      <c r="L5" s="145" t="s">
        <v>9</v>
      </c>
    </row>
    <row r="6" spans="1:239" s="54" customFormat="1">
      <c r="A6" s="145"/>
      <c r="B6" s="144"/>
      <c r="C6" s="144"/>
      <c r="D6" s="38" t="s">
        <v>10</v>
      </c>
      <c r="E6" s="38" t="s">
        <v>11</v>
      </c>
      <c r="F6" s="38" t="s">
        <v>10</v>
      </c>
      <c r="G6" s="38" t="s">
        <v>11</v>
      </c>
      <c r="H6" s="38" t="s">
        <v>10</v>
      </c>
      <c r="I6" s="38" t="s">
        <v>11</v>
      </c>
      <c r="J6" s="38" t="s">
        <v>10</v>
      </c>
      <c r="K6" s="38" t="s">
        <v>11</v>
      </c>
      <c r="L6" s="145"/>
    </row>
    <row r="7" spans="1:239" s="55" customFormat="1">
      <c r="A7" s="34">
        <v>1</v>
      </c>
      <c r="B7" s="35">
        <v>3</v>
      </c>
      <c r="C7" s="36">
        <v>4</v>
      </c>
      <c r="D7" s="37">
        <v>5</v>
      </c>
      <c r="E7" s="36">
        <v>6</v>
      </c>
      <c r="F7" s="36">
        <v>7</v>
      </c>
      <c r="G7" s="35">
        <v>8</v>
      </c>
      <c r="H7" s="36">
        <v>9</v>
      </c>
      <c r="I7" s="35">
        <v>10</v>
      </c>
      <c r="J7" s="36">
        <v>11</v>
      </c>
      <c r="K7" s="35">
        <v>12</v>
      </c>
      <c r="L7" s="35">
        <v>13</v>
      </c>
    </row>
    <row r="8" spans="1:239" s="6" customFormat="1">
      <c r="A8" s="97"/>
      <c r="B8" s="98" t="s">
        <v>75</v>
      </c>
      <c r="C8" s="97"/>
      <c r="D8" s="87"/>
      <c r="E8" s="87"/>
      <c r="F8" s="87"/>
      <c r="G8" s="87"/>
      <c r="H8" s="87"/>
      <c r="I8" s="87"/>
      <c r="J8" s="87"/>
      <c r="K8" s="87"/>
      <c r="L8" s="87"/>
    </row>
    <row r="9" spans="1:239" s="6" customFormat="1">
      <c r="A9" s="97"/>
      <c r="B9" s="98" t="s">
        <v>77</v>
      </c>
      <c r="C9" s="97"/>
      <c r="D9" s="87"/>
      <c r="E9" s="87"/>
      <c r="F9" s="87"/>
      <c r="G9" s="87"/>
      <c r="H9" s="87"/>
      <c r="I9" s="87"/>
      <c r="J9" s="87"/>
      <c r="K9" s="87"/>
      <c r="L9" s="87"/>
    </row>
    <row r="10" spans="1:239" s="6" customFormat="1">
      <c r="A10" s="61"/>
      <c r="B10" s="62"/>
      <c r="C10" s="61"/>
      <c r="D10" s="5"/>
      <c r="E10" s="5"/>
      <c r="F10" s="5"/>
      <c r="G10" s="5"/>
      <c r="H10" s="5"/>
      <c r="I10" s="5"/>
      <c r="J10" s="5"/>
      <c r="K10" s="5"/>
      <c r="L10" s="5"/>
    </row>
    <row r="11" spans="1:239" s="3" customFormat="1" ht="25.5">
      <c r="A11" s="26">
        <v>1</v>
      </c>
      <c r="B11" s="27" t="s">
        <v>73</v>
      </c>
      <c r="C11" s="19" t="s">
        <v>36</v>
      </c>
      <c r="D11" s="29"/>
      <c r="E11" s="9">
        <v>4360.3950000000004</v>
      </c>
      <c r="F11" s="4"/>
      <c r="G11" s="29"/>
      <c r="H11" s="29"/>
      <c r="I11" s="4"/>
      <c r="J11" s="4"/>
      <c r="K11" s="4"/>
      <c r="L11" s="9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</row>
    <row r="12" spans="1:239" s="6" customFormat="1">
      <c r="A12" s="11"/>
      <c r="B12" s="20"/>
      <c r="C12" s="11" t="s">
        <v>24</v>
      </c>
      <c r="D12" s="28"/>
      <c r="E12" s="25">
        <f>E11/1000</f>
        <v>4.3603950000000005</v>
      </c>
      <c r="F12" s="5"/>
      <c r="G12" s="28"/>
      <c r="H12" s="28"/>
      <c r="I12" s="5"/>
      <c r="J12" s="5"/>
      <c r="K12" s="5"/>
      <c r="L12" s="5"/>
    </row>
    <row r="13" spans="1:239" s="6" customFormat="1">
      <c r="A13" s="13"/>
      <c r="B13" s="32" t="s">
        <v>21</v>
      </c>
      <c r="C13" s="11" t="s">
        <v>17</v>
      </c>
      <c r="D13" s="12">
        <v>32.1</v>
      </c>
      <c r="E13" s="12">
        <f>E12*D13</f>
        <v>139.96867950000001</v>
      </c>
      <c r="F13" s="5"/>
      <c r="G13" s="29"/>
      <c r="H13" s="5"/>
      <c r="I13" s="12">
        <f>E13*H13</f>
        <v>0</v>
      </c>
      <c r="J13" s="12"/>
      <c r="K13" s="12"/>
      <c r="L13" s="12">
        <f t="shared" ref="L13:L19" si="0">G13+I13+K13</f>
        <v>0</v>
      </c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</row>
    <row r="14" spans="1:239" s="6" customFormat="1">
      <c r="A14" s="13"/>
      <c r="B14" s="32" t="s">
        <v>25</v>
      </c>
      <c r="C14" s="11" t="s">
        <v>20</v>
      </c>
      <c r="D14" s="12">
        <v>0.71</v>
      </c>
      <c r="E14" s="12">
        <f>D14*E12</f>
        <v>3.0958804500000001</v>
      </c>
      <c r="F14" s="5"/>
      <c r="G14" s="29"/>
      <c r="H14" s="29"/>
      <c r="I14" s="5"/>
      <c r="J14" s="5"/>
      <c r="K14" s="12">
        <f>E14*J14</f>
        <v>0</v>
      </c>
      <c r="L14" s="12">
        <f t="shared" si="0"/>
        <v>0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</row>
    <row r="15" spans="1:239" s="6" customFormat="1">
      <c r="A15" s="13"/>
      <c r="B15" s="32" t="s">
        <v>26</v>
      </c>
      <c r="C15" s="11" t="s">
        <v>20</v>
      </c>
      <c r="D15" s="12">
        <v>3.88</v>
      </c>
      <c r="E15" s="12">
        <f>E12*D15</f>
        <v>16.918332600000003</v>
      </c>
      <c r="F15" s="5"/>
      <c r="G15" s="29"/>
      <c r="H15" s="29"/>
      <c r="I15" s="5"/>
      <c r="J15" s="5"/>
      <c r="K15" s="12">
        <f>E15*J15</f>
        <v>0</v>
      </c>
      <c r="L15" s="12">
        <f t="shared" si="0"/>
        <v>0</v>
      </c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</row>
    <row r="16" spans="1:239" s="6" customFormat="1">
      <c r="A16" s="13"/>
      <c r="B16" s="32" t="s">
        <v>27</v>
      </c>
      <c r="C16" s="11" t="s">
        <v>20</v>
      </c>
      <c r="D16" s="12">
        <v>6.16</v>
      </c>
      <c r="E16" s="12">
        <f>D16*E12</f>
        <v>26.860033200000004</v>
      </c>
      <c r="F16" s="5"/>
      <c r="G16" s="29"/>
      <c r="H16" s="29"/>
      <c r="I16" s="5"/>
      <c r="J16" s="5"/>
      <c r="K16" s="12">
        <f t="shared" ref="K16:K18" si="1">E16*J16</f>
        <v>0</v>
      </c>
      <c r="L16" s="12">
        <f t="shared" si="0"/>
        <v>0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</row>
    <row r="17" spans="1:239" s="6" customFormat="1">
      <c r="A17" s="13"/>
      <c r="B17" s="32" t="s">
        <v>28</v>
      </c>
      <c r="C17" s="11" t="s">
        <v>20</v>
      </c>
      <c r="D17" s="12">
        <v>4.53</v>
      </c>
      <c r="E17" s="5">
        <f>D17*E12</f>
        <v>19.752589350000004</v>
      </c>
      <c r="F17" s="5"/>
      <c r="G17" s="29"/>
      <c r="H17" s="29"/>
      <c r="I17" s="5"/>
      <c r="J17" s="5"/>
      <c r="K17" s="12">
        <f t="shared" si="1"/>
        <v>0</v>
      </c>
      <c r="L17" s="12">
        <f t="shared" si="0"/>
        <v>0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</row>
    <row r="18" spans="1:239" s="6" customFormat="1">
      <c r="A18" s="13"/>
      <c r="B18" s="32" t="s">
        <v>29</v>
      </c>
      <c r="C18" s="11" t="s">
        <v>20</v>
      </c>
      <c r="D18" s="12">
        <v>2.0699999999999998</v>
      </c>
      <c r="E18" s="5">
        <f>D18*E12</f>
        <v>9.02601765</v>
      </c>
      <c r="F18" s="5"/>
      <c r="G18" s="29"/>
      <c r="H18" s="29"/>
      <c r="I18" s="5"/>
      <c r="J18" s="5"/>
      <c r="K18" s="12">
        <f t="shared" si="1"/>
        <v>0</v>
      </c>
      <c r="L18" s="12">
        <f t="shared" si="0"/>
        <v>0</v>
      </c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</row>
    <row r="19" spans="1:239" s="6" customFormat="1">
      <c r="A19" s="22"/>
      <c r="B19" s="17" t="s">
        <v>22</v>
      </c>
      <c r="C19" s="13" t="s">
        <v>0</v>
      </c>
      <c r="D19" s="12">
        <v>1.02</v>
      </c>
      <c r="E19" s="5">
        <f>D19*E12</f>
        <v>4.4476029000000006</v>
      </c>
      <c r="F19" s="4"/>
      <c r="G19" s="4"/>
      <c r="H19" s="4"/>
      <c r="I19" s="5"/>
      <c r="J19" s="12"/>
      <c r="K19" s="12">
        <f>E19*J19</f>
        <v>0</v>
      </c>
      <c r="L19" s="12">
        <f t="shared" si="0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</row>
    <row r="20" spans="1:239" s="6" customFormat="1">
      <c r="A20" s="13"/>
      <c r="B20" s="32" t="s">
        <v>41</v>
      </c>
      <c r="C20" s="11" t="s">
        <v>16</v>
      </c>
      <c r="D20" s="12">
        <v>15</v>
      </c>
      <c r="E20" s="12">
        <f>D20*E12</f>
        <v>65.405925000000011</v>
      </c>
      <c r="F20" s="5"/>
      <c r="G20" s="12">
        <f>E20*F20</f>
        <v>0</v>
      </c>
      <c r="H20" s="12"/>
      <c r="I20" s="12"/>
      <c r="J20" s="12"/>
      <c r="K20" s="12"/>
      <c r="L20" s="12">
        <f>G20+I20+K20</f>
        <v>0</v>
      </c>
      <c r="M20" s="21"/>
      <c r="N20" s="21">
        <v>6.6000000000000003E-2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</row>
    <row r="21" spans="1:239" s="6" customFormat="1">
      <c r="A21" s="13"/>
      <c r="B21" s="15" t="s">
        <v>42</v>
      </c>
      <c r="C21" s="11" t="s">
        <v>16</v>
      </c>
      <c r="D21" s="12">
        <v>66</v>
      </c>
      <c r="E21" s="12">
        <f>D21*E12</f>
        <v>287.78607000000005</v>
      </c>
      <c r="F21" s="5"/>
      <c r="G21" s="12">
        <f>E21*F21</f>
        <v>0</v>
      </c>
      <c r="H21" s="12"/>
      <c r="I21" s="12"/>
      <c r="J21" s="12"/>
      <c r="K21" s="12"/>
      <c r="L21" s="12">
        <f t="shared" ref="L21" si="2">G21+I21+K21</f>
        <v>0</v>
      </c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</row>
    <row r="22" spans="1:239" s="6" customFormat="1">
      <c r="A22" s="13"/>
      <c r="B22" s="15"/>
      <c r="C22" s="11"/>
      <c r="D22" s="12"/>
      <c r="E22" s="12"/>
      <c r="F22" s="5"/>
      <c r="G22" s="12"/>
      <c r="H22" s="12"/>
      <c r="I22" s="12"/>
      <c r="J22" s="12"/>
      <c r="K22" s="12"/>
      <c r="L22" s="12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</row>
    <row r="23" spans="1:239" s="3" customFormat="1">
      <c r="A23" s="7">
        <v>2</v>
      </c>
      <c r="B23" s="33" t="s">
        <v>30</v>
      </c>
      <c r="C23" s="8" t="s">
        <v>23</v>
      </c>
      <c r="D23" s="9"/>
      <c r="E23" s="9">
        <v>4034.2033999999994</v>
      </c>
      <c r="F23" s="9"/>
      <c r="G23" s="29"/>
      <c r="H23" s="9"/>
      <c r="I23" s="9"/>
      <c r="J23" s="29"/>
      <c r="K23" s="9"/>
      <c r="L23" s="9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</row>
    <row r="24" spans="1:239" s="6" customFormat="1">
      <c r="A24" s="22"/>
      <c r="B24" s="23"/>
      <c r="C24" s="13" t="s">
        <v>24</v>
      </c>
      <c r="D24" s="12"/>
      <c r="E24" s="25">
        <f>E23/1000</f>
        <v>4.0342033999999991</v>
      </c>
      <c r="F24" s="12"/>
      <c r="G24" s="28"/>
      <c r="H24" s="12"/>
      <c r="I24" s="12"/>
      <c r="J24" s="28"/>
      <c r="K24" s="12"/>
      <c r="L24" s="1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</row>
    <row r="25" spans="1:239" s="6" customFormat="1">
      <c r="A25" s="22"/>
      <c r="B25" s="32" t="s">
        <v>21</v>
      </c>
      <c r="C25" s="11" t="s">
        <v>17</v>
      </c>
      <c r="D25" s="12">
        <v>42.9</v>
      </c>
      <c r="E25" s="12">
        <f>E24*D25</f>
        <v>173.06732585999995</v>
      </c>
      <c r="F25" s="12"/>
      <c r="G25" s="29"/>
      <c r="H25" s="12"/>
      <c r="I25" s="12">
        <f>E25*H25</f>
        <v>0</v>
      </c>
      <c r="J25" s="12"/>
      <c r="K25" s="12"/>
      <c r="L25" s="12">
        <f t="shared" ref="L25:L30" si="3">G25+I25+K25</f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</row>
    <row r="26" spans="1:239" s="6" customFormat="1">
      <c r="A26" s="22"/>
      <c r="B26" s="32" t="s">
        <v>26</v>
      </c>
      <c r="C26" s="11" t="s">
        <v>20</v>
      </c>
      <c r="D26" s="12">
        <v>2.69</v>
      </c>
      <c r="E26" s="12">
        <f>E24*D26</f>
        <v>10.852007145999996</v>
      </c>
      <c r="F26" s="12"/>
      <c r="G26" s="29"/>
      <c r="H26" s="12"/>
      <c r="I26" s="12"/>
      <c r="J26" s="5"/>
      <c r="K26" s="12">
        <f>E26*J26</f>
        <v>0</v>
      </c>
      <c r="L26" s="12">
        <f t="shared" si="3"/>
        <v>0</v>
      </c>
      <c r="M26" s="16"/>
      <c r="N26" s="16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</row>
    <row r="27" spans="1:239" s="6" customFormat="1">
      <c r="A27" s="22"/>
      <c r="B27" s="32" t="s">
        <v>27</v>
      </c>
      <c r="C27" s="11" t="s">
        <v>20</v>
      </c>
      <c r="D27" s="12">
        <v>7.6</v>
      </c>
      <c r="E27" s="12">
        <f>D27*E24</f>
        <v>30.659945839999992</v>
      </c>
      <c r="F27" s="12"/>
      <c r="G27" s="29"/>
      <c r="H27" s="12"/>
      <c r="I27" s="12"/>
      <c r="J27" s="5"/>
      <c r="K27" s="12">
        <f>E27*J27</f>
        <v>0</v>
      </c>
      <c r="L27" s="12">
        <f t="shared" si="3"/>
        <v>0</v>
      </c>
      <c r="M27" s="16"/>
      <c r="N27" s="16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</row>
    <row r="28" spans="1:239" s="6" customFormat="1">
      <c r="A28" s="22"/>
      <c r="B28" s="32" t="s">
        <v>28</v>
      </c>
      <c r="C28" s="11" t="s">
        <v>20</v>
      </c>
      <c r="D28" s="12">
        <v>7.4</v>
      </c>
      <c r="E28" s="5">
        <f>D28*E24</f>
        <v>29.853105159999995</v>
      </c>
      <c r="F28" s="12"/>
      <c r="G28" s="29"/>
      <c r="H28" s="12"/>
      <c r="I28" s="12"/>
      <c r="J28" s="5"/>
      <c r="K28" s="12">
        <f>E28*J28</f>
        <v>0</v>
      </c>
      <c r="L28" s="12">
        <f t="shared" si="3"/>
        <v>0</v>
      </c>
      <c r="M28" s="16"/>
      <c r="N28" s="16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</row>
    <row r="29" spans="1:239" s="6" customFormat="1">
      <c r="A29" s="22"/>
      <c r="B29" s="24" t="s">
        <v>31</v>
      </c>
      <c r="C29" s="11" t="s">
        <v>20</v>
      </c>
      <c r="D29" s="12">
        <v>0.41</v>
      </c>
      <c r="E29" s="12">
        <f>D29*E24</f>
        <v>1.6540233939999995</v>
      </c>
      <c r="F29" s="12"/>
      <c r="G29" s="29"/>
      <c r="H29" s="12"/>
      <c r="I29" s="12"/>
      <c r="J29" s="12"/>
      <c r="K29" s="12">
        <f>E29*J29</f>
        <v>0</v>
      </c>
      <c r="L29" s="12">
        <f t="shared" si="3"/>
        <v>0</v>
      </c>
      <c r="M29" s="16"/>
      <c r="N29" s="16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</row>
    <row r="30" spans="1:239" s="6" customFormat="1">
      <c r="A30" s="22"/>
      <c r="B30" s="32" t="s">
        <v>29</v>
      </c>
      <c r="C30" s="11" t="s">
        <v>20</v>
      </c>
      <c r="D30" s="12">
        <v>1.48</v>
      </c>
      <c r="E30" s="5">
        <f>D30*E24</f>
        <v>5.9706210319999986</v>
      </c>
      <c r="F30" s="12"/>
      <c r="G30" s="29"/>
      <c r="H30" s="12"/>
      <c r="I30" s="12"/>
      <c r="J30" s="5"/>
      <c r="K30" s="12">
        <f>E30*J30</f>
        <v>0</v>
      </c>
      <c r="L30" s="12">
        <f t="shared" si="3"/>
        <v>0</v>
      </c>
      <c r="M30" s="16"/>
      <c r="N30" s="16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</row>
    <row r="31" spans="1:239" s="6" customFormat="1">
      <c r="A31" s="22"/>
      <c r="B31" s="32" t="s">
        <v>41</v>
      </c>
      <c r="C31" s="11" t="s">
        <v>16</v>
      </c>
      <c r="D31" s="12">
        <v>11</v>
      </c>
      <c r="E31" s="12">
        <f>D31*E24</f>
        <v>44.376237399999994</v>
      </c>
      <c r="F31" s="5"/>
      <c r="G31" s="12">
        <f>E31*F31</f>
        <v>0</v>
      </c>
      <c r="H31" s="12"/>
      <c r="I31" s="12"/>
      <c r="J31" s="12"/>
      <c r="K31" s="12"/>
      <c r="L31" s="12">
        <f>G31+I31+K31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</row>
    <row r="32" spans="1:239" s="6" customFormat="1">
      <c r="A32" s="22"/>
      <c r="B32" s="15" t="s">
        <v>43</v>
      </c>
      <c r="C32" s="11" t="s">
        <v>16</v>
      </c>
      <c r="D32" s="12">
        <f>149-2*12.4</f>
        <v>124.2</v>
      </c>
      <c r="E32" s="12">
        <f>D32*E24</f>
        <v>501.0480622799999</v>
      </c>
      <c r="F32" s="5"/>
      <c r="G32" s="12">
        <f>F32*E32</f>
        <v>0</v>
      </c>
      <c r="H32" s="12"/>
      <c r="I32" s="12"/>
      <c r="J32" s="12"/>
      <c r="K32" s="12"/>
      <c r="L32" s="12">
        <f t="shared" ref="L32" si="4">G32+I32+K32</f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</row>
    <row r="33" spans="1:239" s="6" customFormat="1">
      <c r="A33" s="13"/>
      <c r="B33" s="24"/>
      <c r="C33" s="11"/>
      <c r="D33" s="12"/>
      <c r="E33" s="12"/>
      <c r="F33" s="5"/>
      <c r="G33" s="12"/>
      <c r="H33" s="12"/>
      <c r="I33" s="12"/>
      <c r="J33" s="12"/>
      <c r="K33" s="12"/>
      <c r="L33" s="12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</row>
    <row r="34" spans="1:239" s="3" customFormat="1">
      <c r="A34" s="7">
        <v>3</v>
      </c>
      <c r="B34" s="33" t="s">
        <v>38</v>
      </c>
      <c r="C34" s="8" t="s">
        <v>18</v>
      </c>
      <c r="D34" s="9"/>
      <c r="E34" s="30">
        <f>E40*0.6</f>
        <v>2.1269496000000001</v>
      </c>
      <c r="F34" s="9"/>
      <c r="G34" s="9"/>
      <c r="H34" s="9"/>
      <c r="I34" s="9"/>
      <c r="J34" s="9"/>
      <c r="K34" s="63"/>
      <c r="L34" s="9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</row>
    <row r="35" spans="1:239" s="6" customFormat="1">
      <c r="A35" s="13"/>
      <c r="B35" s="15"/>
      <c r="C35" s="13" t="s">
        <v>19</v>
      </c>
      <c r="D35" s="12"/>
      <c r="E35" s="25">
        <f>E34</f>
        <v>2.1269496000000001</v>
      </c>
      <c r="F35" s="12"/>
      <c r="G35" s="12"/>
      <c r="H35" s="12"/>
      <c r="I35" s="12"/>
      <c r="J35" s="12"/>
      <c r="K35" s="41"/>
      <c r="L35" s="41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</row>
    <row r="36" spans="1:239" s="6" customFormat="1">
      <c r="A36" s="22"/>
      <c r="B36" s="17" t="s">
        <v>37</v>
      </c>
      <c r="C36" s="11" t="s">
        <v>20</v>
      </c>
      <c r="D36" s="41">
        <v>0.3</v>
      </c>
      <c r="E36" s="12">
        <f>E35*D36</f>
        <v>0.63808487999999997</v>
      </c>
      <c r="F36" s="12"/>
      <c r="G36" s="12"/>
      <c r="H36" s="12"/>
      <c r="I36" s="12"/>
      <c r="J36" s="5"/>
      <c r="K36" s="12">
        <f>E36*J36</f>
        <v>0</v>
      </c>
      <c r="L36" s="12">
        <f t="shared" ref="L36:L37" si="5">G36+I36+K36</f>
        <v>0</v>
      </c>
      <c r="M36" s="16"/>
      <c r="N36" s="1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</row>
    <row r="37" spans="1:239" s="6" customFormat="1">
      <c r="A37" s="22"/>
      <c r="B37" s="17" t="s">
        <v>32</v>
      </c>
      <c r="C37" s="13" t="s">
        <v>18</v>
      </c>
      <c r="D37" s="41">
        <v>1.03</v>
      </c>
      <c r="E37" s="12">
        <f>D37*E35</f>
        <v>2.1907580880000004</v>
      </c>
      <c r="F37" s="12"/>
      <c r="G37" s="12">
        <f>E37*F37</f>
        <v>0</v>
      </c>
      <c r="H37" s="12"/>
      <c r="I37" s="12"/>
      <c r="J37" s="12"/>
      <c r="K37" s="12"/>
      <c r="L37" s="12">
        <f t="shared" si="5"/>
        <v>0</v>
      </c>
      <c r="M37" s="1"/>
      <c r="N37" s="1">
        <f>670+171</f>
        <v>841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</row>
    <row r="38" spans="1:239" s="6" customFormat="1">
      <c r="A38" s="13"/>
      <c r="B38" s="17"/>
      <c r="C38" s="13"/>
      <c r="D38" s="41"/>
      <c r="E38" s="12"/>
      <c r="F38" s="12"/>
      <c r="G38" s="12"/>
      <c r="H38" s="12"/>
      <c r="I38" s="12"/>
      <c r="J38" s="12"/>
      <c r="K38" s="12"/>
      <c r="L38" s="12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</row>
    <row r="39" spans="1:239" s="3" customFormat="1" ht="25.5">
      <c r="A39" s="7">
        <v>4</v>
      </c>
      <c r="B39" s="31" t="s">
        <v>70</v>
      </c>
      <c r="C39" s="8" t="s">
        <v>23</v>
      </c>
      <c r="D39" s="9"/>
      <c r="E39" s="9">
        <v>3544.9160000000002</v>
      </c>
      <c r="F39" s="9"/>
      <c r="G39" s="9"/>
      <c r="H39" s="9"/>
      <c r="I39" s="9"/>
      <c r="J39" s="9"/>
      <c r="K39" s="9"/>
      <c r="L39" s="9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</row>
    <row r="40" spans="1:239" s="6" customFormat="1">
      <c r="A40" s="13"/>
      <c r="B40" s="15"/>
      <c r="C40" s="13" t="s">
        <v>24</v>
      </c>
      <c r="D40" s="12"/>
      <c r="E40" s="25">
        <f>E39/1000</f>
        <v>3.5449160000000002</v>
      </c>
      <c r="F40" s="12"/>
      <c r="G40" s="12"/>
      <c r="H40" s="12"/>
      <c r="I40" s="12"/>
      <c r="J40" s="12"/>
      <c r="K40" s="12"/>
      <c r="L40" s="12"/>
      <c r="M40" s="10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</row>
    <row r="41" spans="1:239" s="6" customFormat="1">
      <c r="A41" s="22"/>
      <c r="B41" s="32" t="s">
        <v>21</v>
      </c>
      <c r="C41" s="11" t="s">
        <v>17</v>
      </c>
      <c r="D41" s="12">
        <f>37.5+4*0.07</f>
        <v>37.78</v>
      </c>
      <c r="E41" s="12">
        <f>E40*D41</f>
        <v>133.92692648000002</v>
      </c>
      <c r="F41" s="12"/>
      <c r="G41" s="12"/>
      <c r="H41" s="12"/>
      <c r="I41" s="12">
        <f>E41*H41</f>
        <v>0</v>
      </c>
      <c r="J41" s="12"/>
      <c r="K41" s="12"/>
      <c r="L41" s="12">
        <f t="shared" ref="L41:L47" si="6">G41+I41+K41</f>
        <v>0</v>
      </c>
      <c r="M41" s="10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</row>
    <row r="42" spans="1:239" s="6" customFormat="1">
      <c r="A42" s="22"/>
      <c r="B42" s="15" t="s">
        <v>33</v>
      </c>
      <c r="C42" s="11" t="s">
        <v>20</v>
      </c>
      <c r="D42" s="12">
        <v>3.02</v>
      </c>
      <c r="E42" s="12">
        <f>E40*D42</f>
        <v>10.705646320000001</v>
      </c>
      <c r="F42" s="12"/>
      <c r="G42" s="12"/>
      <c r="H42" s="12"/>
      <c r="I42" s="12"/>
      <c r="J42" s="12"/>
      <c r="K42" s="12">
        <f t="shared" ref="K42:K44" si="7">E42*J42</f>
        <v>0</v>
      </c>
      <c r="L42" s="12">
        <f t="shared" si="6"/>
        <v>0</v>
      </c>
      <c r="M42" s="10"/>
      <c r="N42" s="1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</row>
    <row r="43" spans="1:239" s="6" customFormat="1">
      <c r="A43" s="22"/>
      <c r="B43" s="32" t="s">
        <v>27</v>
      </c>
      <c r="C43" s="11" t="s">
        <v>20</v>
      </c>
      <c r="D43" s="12">
        <v>3.7</v>
      </c>
      <c r="E43" s="12">
        <f>D43*E40</f>
        <v>13.116189200000001</v>
      </c>
      <c r="F43" s="12"/>
      <c r="G43" s="12"/>
      <c r="H43" s="12"/>
      <c r="I43" s="12"/>
      <c r="J43" s="5"/>
      <c r="K43" s="12">
        <f t="shared" si="7"/>
        <v>0</v>
      </c>
      <c r="L43" s="12">
        <f t="shared" si="6"/>
        <v>0</v>
      </c>
      <c r="M43" s="10"/>
      <c r="N43" s="1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</row>
    <row r="44" spans="1:239" s="6" customFormat="1">
      <c r="A44" s="22"/>
      <c r="B44" s="32" t="s">
        <v>28</v>
      </c>
      <c r="C44" s="11" t="s">
        <v>20</v>
      </c>
      <c r="D44" s="12">
        <v>11.1</v>
      </c>
      <c r="E44" s="5">
        <f>D44*E40</f>
        <v>39.348567600000003</v>
      </c>
      <c r="F44" s="12"/>
      <c r="G44" s="12"/>
      <c r="H44" s="12"/>
      <c r="I44" s="12"/>
      <c r="J44" s="5"/>
      <c r="K44" s="12">
        <f t="shared" si="7"/>
        <v>0</v>
      </c>
      <c r="L44" s="12">
        <f t="shared" si="6"/>
        <v>0</v>
      </c>
      <c r="M44" s="10"/>
      <c r="N44" s="16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</row>
    <row r="45" spans="1:239" s="6" customFormat="1">
      <c r="A45" s="22"/>
      <c r="B45" s="17" t="s">
        <v>22</v>
      </c>
      <c r="C45" s="13" t="s">
        <v>0</v>
      </c>
      <c r="D45" s="12">
        <v>2.2999999999999998</v>
      </c>
      <c r="E45" s="5">
        <f>D45*E40</f>
        <v>8.1533067999999993</v>
      </c>
      <c r="F45" s="4"/>
      <c r="G45" s="4"/>
      <c r="H45" s="4"/>
      <c r="I45" s="5"/>
      <c r="J45" s="12"/>
      <c r="K45" s="12">
        <f>E45*J45</f>
        <v>0</v>
      </c>
      <c r="L45" s="12">
        <f t="shared" si="6"/>
        <v>0</v>
      </c>
      <c r="M45" s="10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</row>
    <row r="46" spans="1:239" s="6" customFormat="1">
      <c r="A46" s="22"/>
      <c r="B46" s="15" t="s">
        <v>39</v>
      </c>
      <c r="C46" s="13" t="s">
        <v>18</v>
      </c>
      <c r="D46" s="12">
        <f>93.1+4*11.6</f>
        <v>139.5</v>
      </c>
      <c r="E46" s="12">
        <f>D46*E40</f>
        <v>494.515782</v>
      </c>
      <c r="F46" s="12"/>
      <c r="G46" s="5">
        <f>E46*F46</f>
        <v>0</v>
      </c>
      <c r="H46" s="5"/>
      <c r="I46" s="5"/>
      <c r="J46" s="12"/>
      <c r="K46" s="12"/>
      <c r="L46" s="12">
        <f t="shared" si="6"/>
        <v>0</v>
      </c>
      <c r="M46" s="10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</row>
    <row r="47" spans="1:239" s="6" customFormat="1">
      <c r="A47" s="22"/>
      <c r="B47" s="17" t="s">
        <v>35</v>
      </c>
      <c r="C47" s="13" t="s">
        <v>0</v>
      </c>
      <c r="D47" s="12">
        <f>14.5+4*0.2</f>
        <v>15.3</v>
      </c>
      <c r="E47" s="12">
        <f>D47*E40</f>
        <v>54.237214800000004</v>
      </c>
      <c r="F47" s="5"/>
      <c r="G47" s="5">
        <f>E47*F47</f>
        <v>0</v>
      </c>
      <c r="H47" s="5"/>
      <c r="I47" s="5"/>
      <c r="J47" s="12"/>
      <c r="K47" s="12"/>
      <c r="L47" s="12">
        <f t="shared" si="6"/>
        <v>0</v>
      </c>
      <c r="M47" s="10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</row>
    <row r="48" spans="1:239" s="6" customFormat="1">
      <c r="A48" s="13"/>
      <c r="B48" s="17"/>
      <c r="C48" s="13"/>
      <c r="D48" s="12"/>
      <c r="E48" s="12"/>
      <c r="F48" s="5"/>
      <c r="G48" s="5"/>
      <c r="H48" s="5"/>
      <c r="I48" s="5"/>
      <c r="J48" s="12"/>
      <c r="K48" s="12"/>
      <c r="L48" s="12"/>
      <c r="M48" s="10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</row>
    <row r="49" spans="1:239" s="3" customFormat="1">
      <c r="A49" s="7">
        <v>5</v>
      </c>
      <c r="B49" s="33" t="s">
        <v>40</v>
      </c>
      <c r="C49" s="8" t="s">
        <v>18</v>
      </c>
      <c r="D49" s="9"/>
      <c r="E49" s="9">
        <f>E40*0.3</f>
        <v>1.0634748000000001</v>
      </c>
      <c r="F49" s="9"/>
      <c r="G49" s="9"/>
      <c r="H49" s="9"/>
      <c r="I49" s="9"/>
      <c r="J49" s="9"/>
      <c r="K49" s="63"/>
      <c r="L49" s="9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</row>
    <row r="50" spans="1:239" s="6" customFormat="1">
      <c r="A50" s="13"/>
      <c r="B50" s="15"/>
      <c r="C50" s="13" t="s">
        <v>19</v>
      </c>
      <c r="D50" s="12"/>
      <c r="E50" s="25">
        <f>E49</f>
        <v>1.0634748000000001</v>
      </c>
      <c r="F50" s="12"/>
      <c r="G50" s="12"/>
      <c r="H50" s="12"/>
      <c r="I50" s="12"/>
      <c r="J50" s="12"/>
      <c r="K50" s="41"/>
      <c r="L50" s="41"/>
      <c r="M50" s="10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</row>
    <row r="51" spans="1:239" s="6" customFormat="1">
      <c r="A51" s="22"/>
      <c r="B51" s="17" t="s">
        <v>37</v>
      </c>
      <c r="C51" s="11" t="s">
        <v>20</v>
      </c>
      <c r="D51" s="41">
        <v>0.3</v>
      </c>
      <c r="E51" s="12">
        <f>E50*D51</f>
        <v>0.31904243999999998</v>
      </c>
      <c r="F51" s="12"/>
      <c r="G51" s="12"/>
      <c r="H51" s="12"/>
      <c r="I51" s="12"/>
      <c r="J51" s="5"/>
      <c r="K51" s="12">
        <f>E51*J51</f>
        <v>0</v>
      </c>
      <c r="L51" s="12">
        <f t="shared" ref="L51:L52" si="8">G51+I51+K51</f>
        <v>0</v>
      </c>
      <c r="M51" s="16"/>
      <c r="N51" s="16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</row>
    <row r="52" spans="1:239" s="6" customFormat="1">
      <c r="A52" s="22"/>
      <c r="B52" s="17" t="s">
        <v>32</v>
      </c>
      <c r="C52" s="13" t="s">
        <v>18</v>
      </c>
      <c r="D52" s="41">
        <v>1.03</v>
      </c>
      <c r="E52" s="12">
        <f>D52*E50</f>
        <v>1.0953790440000002</v>
      </c>
      <c r="F52" s="12"/>
      <c r="G52" s="12">
        <f>E52*F52</f>
        <v>0</v>
      </c>
      <c r="H52" s="12"/>
      <c r="I52" s="12"/>
      <c r="J52" s="12"/>
      <c r="K52" s="12"/>
      <c r="L52" s="12">
        <f t="shared" si="8"/>
        <v>0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</row>
    <row r="53" spans="1:239" s="6" customFormat="1">
      <c r="A53" s="13"/>
      <c r="B53" s="17"/>
      <c r="C53" s="13"/>
      <c r="D53" s="41"/>
      <c r="E53" s="12"/>
      <c r="F53" s="12"/>
      <c r="G53" s="12"/>
      <c r="H53" s="12"/>
      <c r="I53" s="12"/>
      <c r="J53" s="12"/>
      <c r="K53" s="12"/>
      <c r="L53" s="12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</row>
    <row r="54" spans="1:239" s="3" customFormat="1" ht="25.5">
      <c r="A54" s="7">
        <v>6</v>
      </c>
      <c r="B54" s="31" t="s">
        <v>48</v>
      </c>
      <c r="C54" s="8" t="s">
        <v>23</v>
      </c>
      <c r="D54" s="9"/>
      <c r="E54" s="9">
        <f>E39</f>
        <v>3544.9160000000002</v>
      </c>
      <c r="F54" s="9"/>
      <c r="G54" s="9"/>
      <c r="H54" s="9"/>
      <c r="I54" s="9"/>
      <c r="J54" s="9"/>
      <c r="K54" s="9"/>
      <c r="L54" s="9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</row>
    <row r="55" spans="1:239" s="6" customFormat="1">
      <c r="A55" s="13"/>
      <c r="B55" s="15"/>
      <c r="C55" s="13" t="s">
        <v>24</v>
      </c>
      <c r="D55" s="12"/>
      <c r="E55" s="25">
        <f>E54/1000</f>
        <v>3.5449160000000002</v>
      </c>
      <c r="F55" s="12"/>
      <c r="G55" s="12"/>
      <c r="H55" s="12"/>
      <c r="I55" s="12"/>
      <c r="J55" s="12"/>
      <c r="K55" s="12"/>
      <c r="L55" s="12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</row>
    <row r="56" spans="1:239" s="6" customFormat="1">
      <c r="A56" s="22"/>
      <c r="B56" s="32" t="s">
        <v>21</v>
      </c>
      <c r="C56" s="11" t="s">
        <v>17</v>
      </c>
      <c r="D56" s="12">
        <f>37.5</f>
        <v>37.5</v>
      </c>
      <c r="E56" s="12">
        <f>E55*D56</f>
        <v>132.93434999999999</v>
      </c>
      <c r="F56" s="12"/>
      <c r="G56" s="12"/>
      <c r="H56" s="12"/>
      <c r="I56" s="12">
        <f>E56*H56</f>
        <v>0</v>
      </c>
      <c r="J56" s="12"/>
      <c r="K56" s="12"/>
      <c r="L56" s="12">
        <f t="shared" ref="L56:L62" si="9">G56+I56+K56</f>
        <v>0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</row>
    <row r="57" spans="1:239" s="6" customFormat="1">
      <c r="A57" s="22"/>
      <c r="B57" s="15" t="s">
        <v>33</v>
      </c>
      <c r="C57" s="11" t="s">
        <v>20</v>
      </c>
      <c r="D57" s="12">
        <v>3.02</v>
      </c>
      <c r="E57" s="12">
        <f>E55*D57</f>
        <v>10.705646320000001</v>
      </c>
      <c r="F57" s="12"/>
      <c r="G57" s="12"/>
      <c r="H57" s="12"/>
      <c r="I57" s="12"/>
      <c r="J57" s="12"/>
      <c r="K57" s="12">
        <f t="shared" ref="K57:K59" si="10">E57*J57</f>
        <v>0</v>
      </c>
      <c r="L57" s="12">
        <f t="shared" si="9"/>
        <v>0</v>
      </c>
      <c r="M57" s="16"/>
      <c r="N57" s="16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</row>
    <row r="58" spans="1:239" s="6" customFormat="1">
      <c r="A58" s="22"/>
      <c r="B58" s="32" t="s">
        <v>27</v>
      </c>
      <c r="C58" s="11" t="s">
        <v>20</v>
      </c>
      <c r="D58" s="12">
        <v>3.7</v>
      </c>
      <c r="E58" s="12">
        <f>D58*E55</f>
        <v>13.116189200000001</v>
      </c>
      <c r="F58" s="12"/>
      <c r="G58" s="12"/>
      <c r="H58" s="12"/>
      <c r="I58" s="12"/>
      <c r="J58" s="5"/>
      <c r="K58" s="12">
        <f t="shared" si="10"/>
        <v>0</v>
      </c>
      <c r="L58" s="12">
        <f t="shared" si="9"/>
        <v>0</v>
      </c>
      <c r="M58" s="16"/>
      <c r="N58" s="16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</row>
    <row r="59" spans="1:239" s="6" customFormat="1">
      <c r="A59" s="22"/>
      <c r="B59" s="32" t="s">
        <v>28</v>
      </c>
      <c r="C59" s="11" t="s">
        <v>20</v>
      </c>
      <c r="D59" s="12">
        <v>11.1</v>
      </c>
      <c r="E59" s="5">
        <f>D59*E55</f>
        <v>39.348567600000003</v>
      </c>
      <c r="F59" s="12"/>
      <c r="G59" s="12"/>
      <c r="H59" s="12"/>
      <c r="I59" s="12"/>
      <c r="J59" s="5"/>
      <c r="K59" s="12">
        <f t="shared" si="10"/>
        <v>0</v>
      </c>
      <c r="L59" s="12">
        <f t="shared" si="9"/>
        <v>0</v>
      </c>
      <c r="M59" s="16"/>
      <c r="N59" s="16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</row>
    <row r="60" spans="1:239" s="6" customFormat="1">
      <c r="A60" s="22"/>
      <c r="B60" s="17" t="s">
        <v>22</v>
      </c>
      <c r="C60" s="13" t="s">
        <v>0</v>
      </c>
      <c r="D60" s="12">
        <v>2.2999999999999998</v>
      </c>
      <c r="E60" s="5">
        <f>D60*E55</f>
        <v>8.1533067999999993</v>
      </c>
      <c r="F60" s="4"/>
      <c r="G60" s="4"/>
      <c r="H60" s="4"/>
      <c r="I60" s="5"/>
      <c r="J60" s="12"/>
      <c r="K60" s="12">
        <f>E60*J60</f>
        <v>0</v>
      </c>
      <c r="L60" s="12">
        <f t="shared" si="9"/>
        <v>0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</row>
    <row r="61" spans="1:239" s="6" customFormat="1">
      <c r="A61" s="22"/>
      <c r="B61" s="15" t="s">
        <v>34</v>
      </c>
      <c r="C61" s="13" t="s">
        <v>18</v>
      </c>
      <c r="D61" s="12">
        <f>97.4</f>
        <v>97.4</v>
      </c>
      <c r="E61" s="12">
        <f>D61*E55</f>
        <v>345.27481840000002</v>
      </c>
      <c r="F61" s="12"/>
      <c r="G61" s="5">
        <f>E61*F61</f>
        <v>0</v>
      </c>
      <c r="H61" s="5"/>
      <c r="I61" s="5"/>
      <c r="J61" s="12"/>
      <c r="K61" s="12"/>
      <c r="L61" s="12">
        <f t="shared" si="9"/>
        <v>0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</row>
    <row r="62" spans="1:239" s="6" customFormat="1">
      <c r="A62" s="22"/>
      <c r="B62" s="17" t="s">
        <v>35</v>
      </c>
      <c r="C62" s="13" t="s">
        <v>0</v>
      </c>
      <c r="D62" s="12">
        <f>14.5-2*0.2</f>
        <v>14.1</v>
      </c>
      <c r="E62" s="12">
        <f>D62*E55</f>
        <v>49.983315600000005</v>
      </c>
      <c r="F62" s="5"/>
      <c r="G62" s="5">
        <f>E62*F62</f>
        <v>0</v>
      </c>
      <c r="H62" s="5"/>
      <c r="I62" s="5"/>
      <c r="J62" s="12"/>
      <c r="K62" s="12"/>
      <c r="L62" s="12">
        <f t="shared" si="9"/>
        <v>0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</row>
    <row r="63" spans="1:239" s="6" customFormat="1">
      <c r="A63" s="22"/>
      <c r="B63" s="17"/>
      <c r="C63" s="13"/>
      <c r="D63" s="12"/>
      <c r="E63" s="12"/>
      <c r="F63" s="5"/>
      <c r="G63" s="5"/>
      <c r="H63" s="5"/>
      <c r="I63" s="5"/>
      <c r="J63" s="12"/>
      <c r="K63" s="12"/>
      <c r="L63" s="12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</row>
    <row r="64" spans="1:239" s="3" customFormat="1" ht="24" customHeight="1">
      <c r="A64" s="8">
        <v>7</v>
      </c>
      <c r="B64" s="31" t="s">
        <v>44</v>
      </c>
      <c r="C64" s="8" t="s">
        <v>23</v>
      </c>
      <c r="D64" s="9"/>
      <c r="E64" s="9">
        <v>815.47900000000004</v>
      </c>
      <c r="F64" s="9"/>
      <c r="G64" s="9"/>
      <c r="H64" s="9"/>
      <c r="I64" s="9"/>
      <c r="J64" s="9"/>
      <c r="K64" s="9"/>
      <c r="L64" s="9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</row>
    <row r="65" spans="1:239" s="6" customFormat="1">
      <c r="A65" s="13"/>
      <c r="B65" s="15"/>
      <c r="C65" s="13" t="s">
        <v>24</v>
      </c>
      <c r="D65" s="12"/>
      <c r="E65" s="25">
        <f>E64/1000</f>
        <v>0.81547900000000006</v>
      </c>
      <c r="F65" s="12"/>
      <c r="G65" s="12"/>
      <c r="H65" s="12"/>
      <c r="I65" s="12"/>
      <c r="J65" s="12"/>
      <c r="K65" s="12"/>
      <c r="L65" s="12"/>
      <c r="M65" s="16"/>
      <c r="N65" s="16"/>
      <c r="O65" s="16"/>
      <c r="P65" s="16"/>
      <c r="Q65" s="16"/>
      <c r="R65" s="16"/>
      <c r="S65" s="16"/>
      <c r="T65" s="16"/>
      <c r="U65" s="16"/>
      <c r="V65" s="1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</row>
    <row r="66" spans="1:239" s="3" customFormat="1">
      <c r="A66" s="7"/>
      <c r="B66" s="32" t="s">
        <v>21</v>
      </c>
      <c r="C66" s="11" t="s">
        <v>17</v>
      </c>
      <c r="D66" s="12">
        <v>31.7</v>
      </c>
      <c r="E66" s="12">
        <f>E65*D66</f>
        <v>25.850684300000001</v>
      </c>
      <c r="F66" s="12"/>
      <c r="G66" s="12"/>
      <c r="H66" s="12"/>
      <c r="I66" s="12">
        <f>E66*H66</f>
        <v>0</v>
      </c>
      <c r="J66" s="12"/>
      <c r="K66" s="12"/>
      <c r="L66" s="12">
        <f t="shared" ref="L66:L70" si="11">G66+I66+K66</f>
        <v>0</v>
      </c>
      <c r="M66" s="1"/>
      <c r="N66" s="1"/>
      <c r="O66" s="1"/>
      <c r="P66" s="1"/>
      <c r="Q66" s="1"/>
      <c r="R66" s="1"/>
      <c r="S66" s="1"/>
      <c r="T66" s="1"/>
      <c r="U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</row>
    <row r="67" spans="1:239" s="3" customFormat="1">
      <c r="A67" s="7"/>
      <c r="B67" s="32" t="s">
        <v>26</v>
      </c>
      <c r="C67" s="11" t="s">
        <v>20</v>
      </c>
      <c r="D67" s="12">
        <v>3.51</v>
      </c>
      <c r="E67" s="12">
        <f>E65*D67</f>
        <v>2.8623312900000002</v>
      </c>
      <c r="F67" s="5"/>
      <c r="G67" s="29"/>
      <c r="H67" s="29"/>
      <c r="I67" s="5"/>
      <c r="J67" s="5"/>
      <c r="K67" s="12">
        <f>E67*J67</f>
        <v>0</v>
      </c>
      <c r="L67" s="12">
        <f t="shared" si="11"/>
        <v>0</v>
      </c>
      <c r="M67" s="16"/>
      <c r="N67" s="16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</row>
    <row r="68" spans="1:239" s="3" customFormat="1">
      <c r="A68" s="7"/>
      <c r="B68" s="32" t="s">
        <v>27</v>
      </c>
      <c r="C68" s="11" t="s">
        <v>20</v>
      </c>
      <c r="D68" s="12">
        <v>11</v>
      </c>
      <c r="E68" s="12">
        <f>D68*E65</f>
        <v>8.970269</v>
      </c>
      <c r="F68" s="12"/>
      <c r="G68" s="12"/>
      <c r="H68" s="12"/>
      <c r="I68" s="12"/>
      <c r="J68" s="5"/>
      <c r="K68" s="12">
        <f>E68*J68</f>
        <v>0</v>
      </c>
      <c r="L68" s="12">
        <f t="shared" si="11"/>
        <v>0</v>
      </c>
      <c r="M68" s="16"/>
      <c r="N68" s="16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</row>
    <row r="69" spans="1:239" s="3" customFormat="1">
      <c r="A69" s="7"/>
      <c r="B69" s="24" t="s">
        <v>31</v>
      </c>
      <c r="C69" s="11" t="s">
        <v>20</v>
      </c>
      <c r="D69" s="12">
        <v>0.45</v>
      </c>
      <c r="E69" s="12">
        <f>D69*E65</f>
        <v>0.36696555000000003</v>
      </c>
      <c r="F69" s="12"/>
      <c r="G69" s="29"/>
      <c r="H69" s="12"/>
      <c r="I69" s="12"/>
      <c r="J69" s="12"/>
      <c r="K69" s="12">
        <f>E69*J69</f>
        <v>0</v>
      </c>
      <c r="L69" s="12">
        <f t="shared" si="11"/>
        <v>0</v>
      </c>
      <c r="M69" s="16"/>
      <c r="N69" s="16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</row>
    <row r="70" spans="1:239" s="3" customFormat="1">
      <c r="A70" s="7"/>
      <c r="B70" s="32" t="s">
        <v>29</v>
      </c>
      <c r="C70" s="11" t="s">
        <v>20</v>
      </c>
      <c r="D70" s="12">
        <v>0.97</v>
      </c>
      <c r="E70" s="5">
        <f>D70*E65</f>
        <v>0.79101463000000005</v>
      </c>
      <c r="F70" s="5"/>
      <c r="G70" s="29"/>
      <c r="H70" s="29"/>
      <c r="I70" s="5"/>
      <c r="J70" s="5"/>
      <c r="K70" s="12">
        <f>E70*J70</f>
        <v>0</v>
      </c>
      <c r="L70" s="12">
        <f t="shared" si="11"/>
        <v>0</v>
      </c>
      <c r="M70" s="16"/>
      <c r="N70" s="16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</row>
    <row r="71" spans="1:239" s="3" customFormat="1">
      <c r="A71" s="7"/>
      <c r="B71" s="32" t="s">
        <v>41</v>
      </c>
      <c r="C71" s="11" t="s">
        <v>16</v>
      </c>
      <c r="D71" s="12">
        <v>7</v>
      </c>
      <c r="E71" s="12">
        <f>D71*E65</f>
        <v>5.7083530000000007</v>
      </c>
      <c r="F71" s="5"/>
      <c r="G71" s="12">
        <f>E71*F71</f>
        <v>0</v>
      </c>
      <c r="H71" s="12"/>
      <c r="I71" s="5"/>
      <c r="J71" s="12"/>
      <c r="K71" s="12"/>
      <c r="L71" s="12">
        <f>G71+I71+K71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</row>
    <row r="72" spans="1:239" s="3" customFormat="1">
      <c r="A72" s="7"/>
      <c r="B72" s="15" t="s">
        <v>42</v>
      </c>
      <c r="C72" s="13" t="s">
        <v>16</v>
      </c>
      <c r="D72" s="12">
        <f>124+14*12.4</f>
        <v>297.60000000000002</v>
      </c>
      <c r="E72" s="12">
        <f>D72*E65</f>
        <v>242.68655040000004</v>
      </c>
      <c r="F72" s="5"/>
      <c r="G72" s="12">
        <f>F72*E72</f>
        <v>0</v>
      </c>
      <c r="H72" s="12"/>
      <c r="I72" s="5"/>
      <c r="J72" s="12"/>
      <c r="K72" s="12"/>
      <c r="L72" s="12">
        <f t="shared" ref="L72" si="12">G72+I72+K72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</row>
    <row r="73" spans="1:239" s="3" customFormat="1">
      <c r="A73" s="7"/>
      <c r="B73" s="15"/>
      <c r="C73" s="13"/>
      <c r="D73" s="12"/>
      <c r="E73" s="12"/>
      <c r="F73" s="5"/>
      <c r="G73" s="12"/>
      <c r="H73" s="12"/>
      <c r="I73" s="5"/>
      <c r="J73" s="12"/>
      <c r="K73" s="12"/>
      <c r="L73" s="12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</row>
    <row r="74" spans="1:239" s="6" customFormat="1">
      <c r="A74" s="97"/>
      <c r="B74" s="98" t="s">
        <v>76</v>
      </c>
      <c r="C74" s="97"/>
      <c r="D74" s="87"/>
      <c r="E74" s="87"/>
      <c r="F74" s="87"/>
      <c r="G74" s="87"/>
      <c r="H74" s="87"/>
      <c r="I74" s="87"/>
      <c r="J74" s="87"/>
      <c r="K74" s="87"/>
      <c r="L74" s="87"/>
    </row>
    <row r="75" spans="1:239" s="6" customFormat="1">
      <c r="A75" s="97"/>
      <c r="B75" s="98" t="s">
        <v>78</v>
      </c>
      <c r="C75" s="97"/>
      <c r="D75" s="87"/>
      <c r="E75" s="87"/>
      <c r="F75" s="87"/>
      <c r="G75" s="87"/>
      <c r="H75" s="87"/>
      <c r="I75" s="87"/>
      <c r="J75" s="87"/>
      <c r="K75" s="87"/>
      <c r="L75" s="87"/>
    </row>
    <row r="76" spans="1:239" s="6" customFormat="1">
      <c r="A76" s="61"/>
      <c r="B76" s="62"/>
      <c r="C76" s="61"/>
      <c r="D76" s="5"/>
      <c r="E76" s="5"/>
      <c r="F76" s="5"/>
      <c r="G76" s="5"/>
      <c r="H76" s="5"/>
      <c r="I76" s="5"/>
      <c r="J76" s="5"/>
      <c r="K76" s="5"/>
      <c r="L76" s="5"/>
    </row>
    <row r="77" spans="1:239" s="3" customFormat="1" ht="25.5">
      <c r="A77" s="26">
        <v>8</v>
      </c>
      <c r="B77" s="27" t="s">
        <v>73</v>
      </c>
      <c r="C77" s="19" t="s">
        <v>36</v>
      </c>
      <c r="D77" s="29"/>
      <c r="E77" s="9">
        <v>499.06349999999998</v>
      </c>
      <c r="F77" s="4"/>
      <c r="G77" s="29"/>
      <c r="H77" s="29"/>
      <c r="I77" s="4"/>
      <c r="J77" s="4"/>
      <c r="K77" s="4"/>
      <c r="L77" s="9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</row>
    <row r="78" spans="1:239" s="6" customFormat="1">
      <c r="A78" s="11"/>
      <c r="B78" s="20"/>
      <c r="C78" s="11" t="s">
        <v>24</v>
      </c>
      <c r="D78" s="28"/>
      <c r="E78" s="25">
        <f>E77/1000</f>
        <v>0.49906349999999999</v>
      </c>
      <c r="F78" s="5"/>
      <c r="G78" s="28"/>
      <c r="H78" s="28"/>
      <c r="I78" s="5"/>
      <c r="J78" s="5"/>
      <c r="K78" s="5"/>
      <c r="L78" s="5"/>
    </row>
    <row r="79" spans="1:239" s="6" customFormat="1">
      <c r="A79" s="13"/>
      <c r="B79" s="32" t="s">
        <v>21</v>
      </c>
      <c r="C79" s="11" t="s">
        <v>17</v>
      </c>
      <c r="D79" s="12">
        <v>32.1</v>
      </c>
      <c r="E79" s="12">
        <f>E78*D79</f>
        <v>16.01993835</v>
      </c>
      <c r="F79" s="5"/>
      <c r="G79" s="29"/>
      <c r="H79" s="5"/>
      <c r="I79" s="12">
        <f>E79*H79</f>
        <v>0</v>
      </c>
      <c r="J79" s="12"/>
      <c r="K79" s="12"/>
      <c r="L79" s="12">
        <f t="shared" ref="L79:L85" si="13">G79+I79+K79</f>
        <v>0</v>
      </c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</row>
    <row r="80" spans="1:239" s="6" customFormat="1">
      <c r="A80" s="13"/>
      <c r="B80" s="32" t="s">
        <v>25</v>
      </c>
      <c r="C80" s="11" t="s">
        <v>20</v>
      </c>
      <c r="D80" s="12">
        <v>0.71</v>
      </c>
      <c r="E80" s="12">
        <f>D80*E78</f>
        <v>0.35433508499999999</v>
      </c>
      <c r="F80" s="5"/>
      <c r="G80" s="29"/>
      <c r="H80" s="29"/>
      <c r="I80" s="5"/>
      <c r="J80" s="5"/>
      <c r="K80" s="12">
        <f>E80*J80</f>
        <v>0</v>
      </c>
      <c r="L80" s="12">
        <f t="shared" si="13"/>
        <v>0</v>
      </c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</row>
    <row r="81" spans="1:239" s="6" customFormat="1">
      <c r="A81" s="13"/>
      <c r="B81" s="32" t="s">
        <v>26</v>
      </c>
      <c r="C81" s="11" t="s">
        <v>20</v>
      </c>
      <c r="D81" s="12">
        <v>3.88</v>
      </c>
      <c r="E81" s="12">
        <f>E78*D81</f>
        <v>1.9363663799999999</v>
      </c>
      <c r="F81" s="5"/>
      <c r="G81" s="29"/>
      <c r="H81" s="29"/>
      <c r="I81" s="5"/>
      <c r="J81" s="5"/>
      <c r="K81" s="12">
        <f>E81*J81</f>
        <v>0</v>
      </c>
      <c r="L81" s="12">
        <f t="shared" si="13"/>
        <v>0</v>
      </c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</row>
    <row r="82" spans="1:239" s="6" customFormat="1">
      <c r="A82" s="13"/>
      <c r="B82" s="32" t="s">
        <v>27</v>
      </c>
      <c r="C82" s="11" t="s">
        <v>20</v>
      </c>
      <c r="D82" s="12">
        <v>6.16</v>
      </c>
      <c r="E82" s="12">
        <f>D82*E78</f>
        <v>3.0742311600000001</v>
      </c>
      <c r="F82" s="5"/>
      <c r="G82" s="29"/>
      <c r="H82" s="29"/>
      <c r="I82" s="5"/>
      <c r="J82" s="5"/>
      <c r="K82" s="12">
        <f t="shared" ref="K82:K84" si="14">E82*J82</f>
        <v>0</v>
      </c>
      <c r="L82" s="12">
        <f t="shared" si="13"/>
        <v>0</v>
      </c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</row>
    <row r="83" spans="1:239" s="6" customFormat="1">
      <c r="A83" s="13"/>
      <c r="B83" s="32" t="s">
        <v>28</v>
      </c>
      <c r="C83" s="11" t="s">
        <v>20</v>
      </c>
      <c r="D83" s="12">
        <v>4.53</v>
      </c>
      <c r="E83" s="5">
        <f>D83*E78</f>
        <v>2.2607576549999999</v>
      </c>
      <c r="F83" s="5"/>
      <c r="G83" s="29"/>
      <c r="H83" s="29"/>
      <c r="I83" s="5"/>
      <c r="J83" s="5"/>
      <c r="K83" s="12">
        <f t="shared" si="14"/>
        <v>0</v>
      </c>
      <c r="L83" s="12">
        <f t="shared" si="13"/>
        <v>0</v>
      </c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</row>
    <row r="84" spans="1:239" s="6" customFormat="1">
      <c r="A84" s="13"/>
      <c r="B84" s="32" t="s">
        <v>29</v>
      </c>
      <c r="C84" s="11" t="s">
        <v>20</v>
      </c>
      <c r="D84" s="12">
        <v>2.0699999999999998</v>
      </c>
      <c r="E84" s="5">
        <f>D84*E78</f>
        <v>1.033061445</v>
      </c>
      <c r="F84" s="5"/>
      <c r="G84" s="29"/>
      <c r="H84" s="29"/>
      <c r="I84" s="5"/>
      <c r="J84" s="5"/>
      <c r="K84" s="12">
        <f t="shared" si="14"/>
        <v>0</v>
      </c>
      <c r="L84" s="12">
        <f t="shared" si="13"/>
        <v>0</v>
      </c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</row>
    <row r="85" spans="1:239" s="6" customFormat="1">
      <c r="A85" s="22"/>
      <c r="B85" s="17" t="s">
        <v>22</v>
      </c>
      <c r="C85" s="13" t="s">
        <v>0</v>
      </c>
      <c r="D85" s="12">
        <v>1.02</v>
      </c>
      <c r="E85" s="5">
        <f>D85*E78</f>
        <v>0.50904477000000004</v>
      </c>
      <c r="F85" s="4"/>
      <c r="G85" s="4"/>
      <c r="H85" s="4"/>
      <c r="I85" s="5"/>
      <c r="J85" s="12"/>
      <c r="K85" s="12">
        <f>E85*J85</f>
        <v>0</v>
      </c>
      <c r="L85" s="12">
        <f t="shared" si="13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</row>
    <row r="86" spans="1:239" s="6" customFormat="1">
      <c r="A86" s="13"/>
      <c r="B86" s="32" t="s">
        <v>41</v>
      </c>
      <c r="C86" s="11" t="s">
        <v>16</v>
      </c>
      <c r="D86" s="12">
        <v>15</v>
      </c>
      <c r="E86" s="12">
        <f>D86*E78</f>
        <v>7.4859524999999998</v>
      </c>
      <c r="F86" s="5"/>
      <c r="G86" s="12">
        <f>E86*F86</f>
        <v>0</v>
      </c>
      <c r="H86" s="12"/>
      <c r="I86" s="12"/>
      <c r="J86" s="12"/>
      <c r="K86" s="12"/>
      <c r="L86" s="12">
        <f>G86+I86+K86</f>
        <v>0</v>
      </c>
      <c r="M86" s="21"/>
      <c r="N86" s="21">
        <v>6.6000000000000003E-2</v>
      </c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</row>
    <row r="87" spans="1:239" s="6" customFormat="1">
      <c r="A87" s="13"/>
      <c r="B87" s="15" t="s">
        <v>42</v>
      </c>
      <c r="C87" s="11" t="s">
        <v>16</v>
      </c>
      <c r="D87" s="12">
        <v>66</v>
      </c>
      <c r="E87" s="12">
        <f>D87*E78</f>
        <v>32.938190999999996</v>
      </c>
      <c r="F87" s="5"/>
      <c r="G87" s="12">
        <f>E87*F87</f>
        <v>0</v>
      </c>
      <c r="H87" s="12"/>
      <c r="I87" s="12"/>
      <c r="J87" s="12"/>
      <c r="K87" s="12"/>
      <c r="L87" s="12">
        <f t="shared" ref="L87" si="15">G87+I87+K87</f>
        <v>0</v>
      </c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</row>
    <row r="88" spans="1:239" s="6" customFormat="1">
      <c r="A88" s="13"/>
      <c r="B88" s="15"/>
      <c r="C88" s="11"/>
      <c r="D88" s="12"/>
      <c r="E88" s="12"/>
      <c r="F88" s="5"/>
      <c r="G88" s="12"/>
      <c r="H88" s="12"/>
      <c r="I88" s="12"/>
      <c r="J88" s="12"/>
      <c r="K88" s="12"/>
      <c r="L88" s="12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</row>
    <row r="89" spans="1:239" s="3" customFormat="1">
      <c r="A89" s="7">
        <v>9</v>
      </c>
      <c r="B89" s="33" t="s">
        <v>30</v>
      </c>
      <c r="C89" s="8" t="s">
        <v>23</v>
      </c>
      <c r="D89" s="9"/>
      <c r="E89" s="9">
        <v>454.70229999999992</v>
      </c>
      <c r="F89" s="9"/>
      <c r="G89" s="29"/>
      <c r="H89" s="9"/>
      <c r="I89" s="9"/>
      <c r="J89" s="29"/>
      <c r="K89" s="9"/>
      <c r="L89" s="9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</row>
    <row r="90" spans="1:239" s="6" customFormat="1">
      <c r="A90" s="22"/>
      <c r="B90" s="23"/>
      <c r="C90" s="13" t="s">
        <v>24</v>
      </c>
      <c r="D90" s="12"/>
      <c r="E90" s="25">
        <f>E89/1000</f>
        <v>0.45470229999999995</v>
      </c>
      <c r="F90" s="12"/>
      <c r="G90" s="28"/>
      <c r="H90" s="12"/>
      <c r="I90" s="12"/>
      <c r="J90" s="28"/>
      <c r="K90" s="12"/>
      <c r="L90" s="12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</row>
    <row r="91" spans="1:239" s="6" customFormat="1">
      <c r="A91" s="22"/>
      <c r="B91" s="32" t="s">
        <v>21</v>
      </c>
      <c r="C91" s="11" t="s">
        <v>17</v>
      </c>
      <c r="D91" s="12">
        <v>42.9</v>
      </c>
      <c r="E91" s="12">
        <f>E90*D91</f>
        <v>19.506728669999998</v>
      </c>
      <c r="F91" s="12"/>
      <c r="G91" s="29"/>
      <c r="H91" s="12"/>
      <c r="I91" s="12">
        <f>E91*H91</f>
        <v>0</v>
      </c>
      <c r="J91" s="12"/>
      <c r="K91" s="12"/>
      <c r="L91" s="12">
        <f t="shared" ref="L91:L96" si="16">G91+I91+K91</f>
        <v>0</v>
      </c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</row>
    <row r="92" spans="1:239" s="6" customFormat="1">
      <c r="A92" s="22"/>
      <c r="B92" s="32" t="s">
        <v>26</v>
      </c>
      <c r="C92" s="11" t="s">
        <v>20</v>
      </c>
      <c r="D92" s="12">
        <v>2.69</v>
      </c>
      <c r="E92" s="12">
        <f>E90*D92</f>
        <v>1.2231491869999997</v>
      </c>
      <c r="F92" s="12"/>
      <c r="G92" s="29"/>
      <c r="H92" s="12"/>
      <c r="I92" s="12"/>
      <c r="J92" s="5"/>
      <c r="K92" s="12">
        <f>E92*J92</f>
        <v>0</v>
      </c>
      <c r="L92" s="12">
        <f t="shared" si="16"/>
        <v>0</v>
      </c>
      <c r="M92" s="16"/>
      <c r="N92" s="16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</row>
    <row r="93" spans="1:239" s="6" customFormat="1">
      <c r="A93" s="22"/>
      <c r="B93" s="32" t="s">
        <v>27</v>
      </c>
      <c r="C93" s="11" t="s">
        <v>20</v>
      </c>
      <c r="D93" s="12">
        <v>7.6</v>
      </c>
      <c r="E93" s="12">
        <f>D93*E90</f>
        <v>3.4557374799999994</v>
      </c>
      <c r="F93" s="12"/>
      <c r="G93" s="29"/>
      <c r="H93" s="12"/>
      <c r="I93" s="12"/>
      <c r="J93" s="5"/>
      <c r="K93" s="12">
        <f>E93*J93</f>
        <v>0</v>
      </c>
      <c r="L93" s="12">
        <f t="shared" si="16"/>
        <v>0</v>
      </c>
      <c r="M93" s="16"/>
      <c r="N93" s="16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</row>
    <row r="94" spans="1:239" s="6" customFormat="1">
      <c r="A94" s="22"/>
      <c r="B94" s="32" t="s">
        <v>28</v>
      </c>
      <c r="C94" s="11" t="s">
        <v>20</v>
      </c>
      <c r="D94" s="12">
        <v>7.4</v>
      </c>
      <c r="E94" s="5">
        <f>D94*E90</f>
        <v>3.3647970199999997</v>
      </c>
      <c r="F94" s="12"/>
      <c r="G94" s="29"/>
      <c r="H94" s="12"/>
      <c r="I94" s="12"/>
      <c r="J94" s="5"/>
      <c r="K94" s="12">
        <f>E94*J94</f>
        <v>0</v>
      </c>
      <c r="L94" s="12">
        <f t="shared" si="16"/>
        <v>0</v>
      </c>
      <c r="M94" s="16"/>
      <c r="N94" s="16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</row>
    <row r="95" spans="1:239" s="6" customFormat="1">
      <c r="A95" s="22"/>
      <c r="B95" s="24" t="s">
        <v>31</v>
      </c>
      <c r="C95" s="11" t="s">
        <v>20</v>
      </c>
      <c r="D95" s="12">
        <v>0.41</v>
      </c>
      <c r="E95" s="12">
        <f>D95*E90</f>
        <v>0.18642794299999996</v>
      </c>
      <c r="F95" s="12"/>
      <c r="G95" s="29"/>
      <c r="H95" s="12"/>
      <c r="I95" s="12"/>
      <c r="J95" s="12"/>
      <c r="K95" s="12">
        <f>E95*J95</f>
        <v>0</v>
      </c>
      <c r="L95" s="12">
        <f t="shared" si="16"/>
        <v>0</v>
      </c>
      <c r="M95" s="16"/>
      <c r="N95" s="16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</row>
    <row r="96" spans="1:239" s="6" customFormat="1">
      <c r="A96" s="22"/>
      <c r="B96" s="32" t="s">
        <v>29</v>
      </c>
      <c r="C96" s="11" t="s">
        <v>20</v>
      </c>
      <c r="D96" s="12">
        <v>1.48</v>
      </c>
      <c r="E96" s="5">
        <f>D96*E90</f>
        <v>0.67295940399999987</v>
      </c>
      <c r="F96" s="12"/>
      <c r="G96" s="29"/>
      <c r="H96" s="12"/>
      <c r="I96" s="12"/>
      <c r="J96" s="5"/>
      <c r="K96" s="12">
        <f>E96*J96</f>
        <v>0</v>
      </c>
      <c r="L96" s="12">
        <f t="shared" si="16"/>
        <v>0</v>
      </c>
      <c r="M96" s="16"/>
      <c r="N96" s="16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</row>
    <row r="97" spans="1:239" s="6" customFormat="1">
      <c r="A97" s="22"/>
      <c r="B97" s="32" t="s">
        <v>41</v>
      </c>
      <c r="C97" s="11" t="s">
        <v>16</v>
      </c>
      <c r="D97" s="12">
        <v>11</v>
      </c>
      <c r="E97" s="12">
        <f>D97*E90</f>
        <v>5.0017252999999995</v>
      </c>
      <c r="F97" s="5"/>
      <c r="G97" s="12">
        <f>E97*F97</f>
        <v>0</v>
      </c>
      <c r="H97" s="12"/>
      <c r="I97" s="12"/>
      <c r="J97" s="12"/>
      <c r="K97" s="12"/>
      <c r="L97" s="12">
        <f>G97+I97+K97</f>
        <v>0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</row>
    <row r="98" spans="1:239" s="6" customFormat="1">
      <c r="A98" s="22"/>
      <c r="B98" s="15" t="s">
        <v>43</v>
      </c>
      <c r="C98" s="11" t="s">
        <v>16</v>
      </c>
      <c r="D98" s="12">
        <f>149-2*12.4</f>
        <v>124.2</v>
      </c>
      <c r="E98" s="12">
        <f>D98*E90</f>
        <v>56.474025659999995</v>
      </c>
      <c r="F98" s="5"/>
      <c r="G98" s="12">
        <f>F98*E98</f>
        <v>0</v>
      </c>
      <c r="H98" s="12"/>
      <c r="I98" s="12"/>
      <c r="J98" s="12"/>
      <c r="K98" s="12"/>
      <c r="L98" s="12">
        <f t="shared" ref="L98" si="17">G98+I98+K98</f>
        <v>0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</row>
    <row r="99" spans="1:239" s="6" customFormat="1">
      <c r="A99" s="13"/>
      <c r="B99" s="24"/>
      <c r="C99" s="11"/>
      <c r="D99" s="12"/>
      <c r="E99" s="12"/>
      <c r="F99" s="5"/>
      <c r="G99" s="12"/>
      <c r="H99" s="12"/>
      <c r="I99" s="12"/>
      <c r="J99" s="12"/>
      <c r="K99" s="12"/>
      <c r="L99" s="12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</row>
    <row r="100" spans="1:239" s="3" customFormat="1">
      <c r="A100" s="7">
        <v>10</v>
      </c>
      <c r="B100" s="33" t="s">
        <v>38</v>
      </c>
      <c r="C100" s="8" t="s">
        <v>18</v>
      </c>
      <c r="D100" s="9"/>
      <c r="E100" s="30">
        <f>E106*0.6</f>
        <v>0.2328963</v>
      </c>
      <c r="F100" s="9"/>
      <c r="G100" s="9"/>
      <c r="H100" s="9"/>
      <c r="I100" s="9"/>
      <c r="J100" s="9"/>
      <c r="K100" s="63"/>
      <c r="L100" s="9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</row>
    <row r="101" spans="1:239" s="6" customFormat="1">
      <c r="A101" s="13"/>
      <c r="B101" s="15"/>
      <c r="C101" s="13" t="s">
        <v>19</v>
      </c>
      <c r="D101" s="12"/>
      <c r="E101" s="25">
        <f>E100</f>
        <v>0.2328963</v>
      </c>
      <c r="F101" s="12"/>
      <c r="G101" s="12"/>
      <c r="H101" s="12"/>
      <c r="I101" s="12"/>
      <c r="J101" s="12"/>
      <c r="K101" s="41"/>
      <c r="L101" s="41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</row>
    <row r="102" spans="1:239" s="6" customFormat="1">
      <c r="A102" s="22"/>
      <c r="B102" s="17" t="s">
        <v>37</v>
      </c>
      <c r="C102" s="11" t="s">
        <v>20</v>
      </c>
      <c r="D102" s="41">
        <v>0.3</v>
      </c>
      <c r="E102" s="12">
        <f>E101*D102</f>
        <v>6.9868890000000003E-2</v>
      </c>
      <c r="F102" s="12"/>
      <c r="G102" s="12"/>
      <c r="H102" s="12"/>
      <c r="I102" s="12"/>
      <c r="J102" s="5"/>
      <c r="K102" s="12">
        <f>E102*J102</f>
        <v>0</v>
      </c>
      <c r="L102" s="12">
        <f t="shared" ref="L102:L103" si="18">G102+I102+K102</f>
        <v>0</v>
      </c>
      <c r="M102" s="16"/>
      <c r="N102" s="16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</row>
    <row r="103" spans="1:239" s="6" customFormat="1">
      <c r="A103" s="22"/>
      <c r="B103" s="17" t="s">
        <v>32</v>
      </c>
      <c r="C103" s="13" t="s">
        <v>18</v>
      </c>
      <c r="D103" s="41">
        <v>1.03</v>
      </c>
      <c r="E103" s="12">
        <f>D103*E101</f>
        <v>0.239883189</v>
      </c>
      <c r="F103" s="12"/>
      <c r="G103" s="12">
        <f>E103*F103</f>
        <v>0</v>
      </c>
      <c r="H103" s="12"/>
      <c r="I103" s="12"/>
      <c r="J103" s="12"/>
      <c r="K103" s="12"/>
      <c r="L103" s="12">
        <f t="shared" si="18"/>
        <v>0</v>
      </c>
      <c r="M103" s="1"/>
      <c r="N103" s="1">
        <f>670+171</f>
        <v>841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</row>
    <row r="104" spans="1:239" s="6" customFormat="1">
      <c r="A104" s="13"/>
      <c r="B104" s="17"/>
      <c r="C104" s="13"/>
      <c r="D104" s="41"/>
      <c r="E104" s="12"/>
      <c r="F104" s="12"/>
      <c r="G104" s="12"/>
      <c r="H104" s="12"/>
      <c r="I104" s="12"/>
      <c r="J104" s="12"/>
      <c r="K104" s="12"/>
      <c r="L104" s="12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  <c r="HZ104" s="16"/>
      <c r="IA104" s="16"/>
      <c r="IB104" s="16"/>
      <c r="IC104" s="16"/>
      <c r="ID104" s="16"/>
      <c r="IE104" s="16"/>
    </row>
    <row r="105" spans="1:239" s="3" customFormat="1" ht="25.5">
      <c r="A105" s="7">
        <v>11</v>
      </c>
      <c r="B105" s="31" t="s">
        <v>70</v>
      </c>
      <c r="C105" s="8" t="s">
        <v>23</v>
      </c>
      <c r="D105" s="9"/>
      <c r="E105" s="9">
        <v>388.16050000000001</v>
      </c>
      <c r="F105" s="9"/>
      <c r="G105" s="9"/>
      <c r="H105" s="9"/>
      <c r="I105" s="9"/>
      <c r="J105" s="9"/>
      <c r="K105" s="9"/>
      <c r="L105" s="9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</row>
    <row r="106" spans="1:239" s="6" customFormat="1">
      <c r="A106" s="13"/>
      <c r="B106" s="15"/>
      <c r="C106" s="13" t="s">
        <v>24</v>
      </c>
      <c r="D106" s="12"/>
      <c r="E106" s="25">
        <f>E105/1000</f>
        <v>0.38816050000000002</v>
      </c>
      <c r="F106" s="12"/>
      <c r="G106" s="12"/>
      <c r="H106" s="12"/>
      <c r="I106" s="12"/>
      <c r="J106" s="12"/>
      <c r="K106" s="12"/>
      <c r="L106" s="12"/>
      <c r="M106" s="10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6"/>
      <c r="HR106" s="16"/>
      <c r="HS106" s="16"/>
      <c r="HT106" s="16"/>
      <c r="HU106" s="16"/>
      <c r="HV106" s="16"/>
      <c r="HW106" s="16"/>
      <c r="HX106" s="16"/>
      <c r="HY106" s="16"/>
      <c r="HZ106" s="16"/>
      <c r="IA106" s="16"/>
      <c r="IB106" s="16"/>
      <c r="IC106" s="16"/>
      <c r="ID106" s="16"/>
      <c r="IE106" s="16"/>
    </row>
    <row r="107" spans="1:239" s="6" customFormat="1">
      <c r="A107" s="22"/>
      <c r="B107" s="32" t="s">
        <v>21</v>
      </c>
      <c r="C107" s="11" t="s">
        <v>17</v>
      </c>
      <c r="D107" s="12">
        <f>37.5+4*0.07</f>
        <v>37.78</v>
      </c>
      <c r="E107" s="12">
        <f>E106*D107</f>
        <v>14.664703690000001</v>
      </c>
      <c r="F107" s="12"/>
      <c r="G107" s="12"/>
      <c r="H107" s="12"/>
      <c r="I107" s="12">
        <f>E107*H107</f>
        <v>0</v>
      </c>
      <c r="J107" s="12"/>
      <c r="K107" s="12"/>
      <c r="L107" s="12">
        <f t="shared" ref="L107:L113" si="19">G107+I107+K107</f>
        <v>0</v>
      </c>
      <c r="M107" s="10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</row>
    <row r="108" spans="1:239" s="6" customFormat="1">
      <c r="A108" s="22"/>
      <c r="B108" s="15" t="s">
        <v>33</v>
      </c>
      <c r="C108" s="11" t="s">
        <v>20</v>
      </c>
      <c r="D108" s="12">
        <v>3.02</v>
      </c>
      <c r="E108" s="12">
        <f>E106*D108</f>
        <v>1.17224471</v>
      </c>
      <c r="F108" s="12"/>
      <c r="G108" s="12"/>
      <c r="H108" s="12"/>
      <c r="I108" s="12"/>
      <c r="J108" s="12"/>
      <c r="K108" s="12">
        <f t="shared" ref="K108:K110" si="20">E108*J108</f>
        <v>0</v>
      </c>
      <c r="L108" s="12">
        <f t="shared" si="19"/>
        <v>0</v>
      </c>
      <c r="M108" s="10"/>
      <c r="N108" s="16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</row>
    <row r="109" spans="1:239" s="6" customFormat="1">
      <c r="A109" s="22"/>
      <c r="B109" s="32" t="s">
        <v>27</v>
      </c>
      <c r="C109" s="11" t="s">
        <v>20</v>
      </c>
      <c r="D109" s="12">
        <v>3.7</v>
      </c>
      <c r="E109" s="12">
        <f>D109*E106</f>
        <v>1.4361938500000002</v>
      </c>
      <c r="F109" s="12"/>
      <c r="G109" s="12"/>
      <c r="H109" s="12"/>
      <c r="I109" s="12"/>
      <c r="J109" s="5"/>
      <c r="K109" s="12">
        <f t="shared" si="20"/>
        <v>0</v>
      </c>
      <c r="L109" s="12">
        <f t="shared" si="19"/>
        <v>0</v>
      </c>
      <c r="M109" s="10"/>
      <c r="N109" s="16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</row>
    <row r="110" spans="1:239" s="6" customFormat="1">
      <c r="A110" s="22"/>
      <c r="B110" s="32" t="s">
        <v>28</v>
      </c>
      <c r="C110" s="11" t="s">
        <v>20</v>
      </c>
      <c r="D110" s="12">
        <v>11.1</v>
      </c>
      <c r="E110" s="5">
        <f>D110*E106</f>
        <v>4.3085815500000004</v>
      </c>
      <c r="F110" s="12"/>
      <c r="G110" s="12"/>
      <c r="H110" s="12"/>
      <c r="I110" s="12"/>
      <c r="J110" s="5"/>
      <c r="K110" s="12">
        <f t="shared" si="20"/>
        <v>0</v>
      </c>
      <c r="L110" s="12">
        <f t="shared" si="19"/>
        <v>0</v>
      </c>
      <c r="M110" s="10"/>
      <c r="N110" s="16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</row>
    <row r="111" spans="1:239" s="6" customFormat="1">
      <c r="A111" s="22"/>
      <c r="B111" s="17" t="s">
        <v>22</v>
      </c>
      <c r="C111" s="13" t="s">
        <v>0</v>
      </c>
      <c r="D111" s="12">
        <v>2.2999999999999998</v>
      </c>
      <c r="E111" s="5">
        <f>D111*E106</f>
        <v>0.89276915000000001</v>
      </c>
      <c r="F111" s="4"/>
      <c r="G111" s="4"/>
      <c r="H111" s="4"/>
      <c r="I111" s="5"/>
      <c r="J111" s="12"/>
      <c r="K111" s="12">
        <f>E111*J111</f>
        <v>0</v>
      </c>
      <c r="L111" s="12">
        <f t="shared" si="19"/>
        <v>0</v>
      </c>
      <c r="M111" s="10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</row>
    <row r="112" spans="1:239" s="6" customFormat="1">
      <c r="A112" s="22"/>
      <c r="B112" s="15" t="s">
        <v>39</v>
      </c>
      <c r="C112" s="13" t="s">
        <v>18</v>
      </c>
      <c r="D112" s="12">
        <f>93.1+4*11.6</f>
        <v>139.5</v>
      </c>
      <c r="E112" s="12">
        <f>D112*E106</f>
        <v>54.14838975</v>
      </c>
      <c r="F112" s="12"/>
      <c r="G112" s="5">
        <f>E112*F112</f>
        <v>0</v>
      </c>
      <c r="H112" s="5"/>
      <c r="I112" s="5"/>
      <c r="J112" s="12"/>
      <c r="K112" s="12"/>
      <c r="L112" s="12">
        <f t="shared" si="19"/>
        <v>0</v>
      </c>
      <c r="M112" s="10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</row>
    <row r="113" spans="1:239" s="6" customFormat="1">
      <c r="A113" s="22"/>
      <c r="B113" s="17" t="s">
        <v>35</v>
      </c>
      <c r="C113" s="13" t="s">
        <v>0</v>
      </c>
      <c r="D113" s="12">
        <f>14.5+4*0.2</f>
        <v>15.3</v>
      </c>
      <c r="E113" s="12">
        <f>D113*E106</f>
        <v>5.9388556500000007</v>
      </c>
      <c r="F113" s="5"/>
      <c r="G113" s="5">
        <f>E113*F113</f>
        <v>0</v>
      </c>
      <c r="H113" s="5"/>
      <c r="I113" s="5"/>
      <c r="J113" s="12"/>
      <c r="K113" s="12"/>
      <c r="L113" s="12">
        <f t="shared" si="19"/>
        <v>0</v>
      </c>
      <c r="M113" s="10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</row>
    <row r="114" spans="1:239" s="6" customFormat="1">
      <c r="A114" s="13"/>
      <c r="B114" s="17"/>
      <c r="C114" s="13"/>
      <c r="D114" s="12"/>
      <c r="E114" s="12"/>
      <c r="F114" s="5"/>
      <c r="G114" s="5"/>
      <c r="H114" s="5"/>
      <c r="I114" s="5"/>
      <c r="J114" s="12"/>
      <c r="K114" s="12"/>
      <c r="L114" s="12"/>
      <c r="M114" s="10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  <c r="HZ114" s="16"/>
      <c r="IA114" s="16"/>
      <c r="IB114" s="16"/>
      <c r="IC114" s="16"/>
      <c r="ID114" s="16"/>
      <c r="IE114" s="16"/>
    </row>
    <row r="115" spans="1:239" s="3" customFormat="1">
      <c r="A115" s="7">
        <v>12</v>
      </c>
      <c r="B115" s="33" t="s">
        <v>40</v>
      </c>
      <c r="C115" s="8" t="s">
        <v>18</v>
      </c>
      <c r="D115" s="9"/>
      <c r="E115" s="9">
        <f>E106*0.3</f>
        <v>0.11644815</v>
      </c>
      <c r="F115" s="9"/>
      <c r="G115" s="9"/>
      <c r="H115" s="9"/>
      <c r="I115" s="9"/>
      <c r="J115" s="9"/>
      <c r="K115" s="63"/>
      <c r="L115" s="9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</row>
    <row r="116" spans="1:239" s="6" customFormat="1">
      <c r="A116" s="13"/>
      <c r="B116" s="15"/>
      <c r="C116" s="13" t="s">
        <v>19</v>
      </c>
      <c r="D116" s="12"/>
      <c r="E116" s="25">
        <f>E115</f>
        <v>0.11644815</v>
      </c>
      <c r="F116" s="12"/>
      <c r="G116" s="12"/>
      <c r="H116" s="12"/>
      <c r="I116" s="12"/>
      <c r="J116" s="12"/>
      <c r="K116" s="41"/>
      <c r="L116" s="41"/>
      <c r="M116" s="10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  <c r="GQ116" s="16"/>
      <c r="GR116" s="16"/>
      <c r="GS116" s="16"/>
      <c r="GT116" s="16"/>
      <c r="GU116" s="16"/>
      <c r="GV116" s="16"/>
      <c r="GW116" s="16"/>
      <c r="GX116" s="16"/>
      <c r="GY116" s="16"/>
      <c r="GZ116" s="16"/>
      <c r="HA116" s="16"/>
      <c r="HB116" s="16"/>
      <c r="HC116" s="16"/>
      <c r="HD116" s="16"/>
      <c r="HE116" s="16"/>
      <c r="HF116" s="16"/>
      <c r="HG116" s="16"/>
      <c r="HH116" s="16"/>
      <c r="HI116" s="16"/>
      <c r="HJ116" s="16"/>
      <c r="HK116" s="16"/>
      <c r="HL116" s="16"/>
      <c r="HM116" s="16"/>
      <c r="HN116" s="16"/>
      <c r="HO116" s="16"/>
      <c r="HP116" s="16"/>
      <c r="HQ116" s="16"/>
      <c r="HR116" s="16"/>
      <c r="HS116" s="16"/>
      <c r="HT116" s="16"/>
      <c r="HU116" s="16"/>
      <c r="HV116" s="16"/>
      <c r="HW116" s="16"/>
      <c r="HX116" s="16"/>
      <c r="HY116" s="16"/>
      <c r="HZ116" s="16"/>
      <c r="IA116" s="16"/>
      <c r="IB116" s="16"/>
      <c r="IC116" s="16"/>
      <c r="ID116" s="16"/>
      <c r="IE116" s="16"/>
    </row>
    <row r="117" spans="1:239" s="6" customFormat="1">
      <c r="A117" s="22"/>
      <c r="B117" s="17" t="s">
        <v>37</v>
      </c>
      <c r="C117" s="11" t="s">
        <v>20</v>
      </c>
      <c r="D117" s="41">
        <v>0.3</v>
      </c>
      <c r="E117" s="12">
        <f>E116*D117</f>
        <v>3.4934445000000001E-2</v>
      </c>
      <c r="F117" s="12"/>
      <c r="G117" s="12"/>
      <c r="H117" s="12"/>
      <c r="I117" s="12"/>
      <c r="J117" s="5"/>
      <c r="K117" s="12">
        <f>E117*J117</f>
        <v>0</v>
      </c>
      <c r="L117" s="12">
        <f t="shared" ref="L117:L118" si="21">G117+I117+K117</f>
        <v>0</v>
      </c>
      <c r="M117" s="16"/>
      <c r="N117" s="16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</row>
    <row r="118" spans="1:239" s="6" customFormat="1">
      <c r="A118" s="22"/>
      <c r="B118" s="17" t="s">
        <v>32</v>
      </c>
      <c r="C118" s="13" t="s">
        <v>18</v>
      </c>
      <c r="D118" s="41">
        <v>1.03</v>
      </c>
      <c r="E118" s="12">
        <f>D118*E116</f>
        <v>0.1199415945</v>
      </c>
      <c r="F118" s="12"/>
      <c r="G118" s="12">
        <f>E118*F118</f>
        <v>0</v>
      </c>
      <c r="H118" s="12"/>
      <c r="I118" s="12"/>
      <c r="J118" s="12"/>
      <c r="K118" s="12"/>
      <c r="L118" s="12">
        <f t="shared" si="21"/>
        <v>0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</row>
    <row r="119" spans="1:239" s="6" customFormat="1">
      <c r="A119" s="13"/>
      <c r="B119" s="17"/>
      <c r="C119" s="13"/>
      <c r="D119" s="41"/>
      <c r="E119" s="12"/>
      <c r="F119" s="12"/>
      <c r="G119" s="12"/>
      <c r="H119" s="12"/>
      <c r="I119" s="12"/>
      <c r="J119" s="12"/>
      <c r="K119" s="12"/>
      <c r="L119" s="12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  <c r="GJ119" s="16"/>
      <c r="GK119" s="16"/>
      <c r="GL119" s="16"/>
      <c r="GM119" s="16"/>
      <c r="GN119" s="16"/>
      <c r="GO119" s="16"/>
      <c r="GP119" s="16"/>
      <c r="GQ119" s="16"/>
      <c r="GR119" s="16"/>
      <c r="GS119" s="16"/>
      <c r="GT119" s="16"/>
      <c r="GU119" s="16"/>
      <c r="GV119" s="16"/>
      <c r="GW119" s="16"/>
      <c r="GX119" s="16"/>
      <c r="GY119" s="16"/>
      <c r="GZ119" s="16"/>
      <c r="HA119" s="16"/>
      <c r="HB119" s="16"/>
      <c r="HC119" s="16"/>
      <c r="HD119" s="16"/>
      <c r="HE119" s="16"/>
      <c r="HF119" s="16"/>
      <c r="HG119" s="16"/>
      <c r="HH119" s="16"/>
      <c r="HI119" s="16"/>
      <c r="HJ119" s="16"/>
      <c r="HK119" s="16"/>
      <c r="HL119" s="16"/>
      <c r="HM119" s="16"/>
      <c r="HN119" s="16"/>
      <c r="HO119" s="16"/>
      <c r="HP119" s="16"/>
      <c r="HQ119" s="16"/>
      <c r="HR119" s="16"/>
      <c r="HS119" s="16"/>
      <c r="HT119" s="16"/>
      <c r="HU119" s="16"/>
      <c r="HV119" s="16"/>
      <c r="HW119" s="16"/>
      <c r="HX119" s="16"/>
      <c r="HY119" s="16"/>
      <c r="HZ119" s="16"/>
      <c r="IA119" s="16"/>
      <c r="IB119" s="16"/>
      <c r="IC119" s="16"/>
      <c r="ID119" s="16"/>
      <c r="IE119" s="16"/>
    </row>
    <row r="120" spans="1:239" s="3" customFormat="1" ht="25.5">
      <c r="A120" s="7">
        <v>13</v>
      </c>
      <c r="B120" s="31" t="s">
        <v>48</v>
      </c>
      <c r="C120" s="8" t="s">
        <v>23</v>
      </c>
      <c r="D120" s="9"/>
      <c r="E120" s="9">
        <f>E105</f>
        <v>388.16050000000001</v>
      </c>
      <c r="F120" s="9"/>
      <c r="G120" s="9"/>
      <c r="H120" s="9"/>
      <c r="I120" s="9"/>
      <c r="J120" s="9"/>
      <c r="K120" s="9"/>
      <c r="L120" s="9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</row>
    <row r="121" spans="1:239" s="6" customFormat="1">
      <c r="A121" s="13"/>
      <c r="B121" s="15"/>
      <c r="C121" s="13" t="s">
        <v>24</v>
      </c>
      <c r="D121" s="12"/>
      <c r="E121" s="25">
        <f>E120/1000</f>
        <v>0.38816050000000002</v>
      </c>
      <c r="F121" s="12"/>
      <c r="G121" s="12"/>
      <c r="H121" s="12"/>
      <c r="I121" s="12"/>
      <c r="J121" s="12"/>
      <c r="K121" s="12"/>
      <c r="L121" s="12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  <c r="GQ121" s="16"/>
      <c r="GR121" s="16"/>
      <c r="GS121" s="16"/>
      <c r="GT121" s="16"/>
      <c r="GU121" s="16"/>
      <c r="GV121" s="16"/>
      <c r="GW121" s="16"/>
      <c r="GX121" s="16"/>
      <c r="GY121" s="16"/>
      <c r="GZ121" s="16"/>
      <c r="HA121" s="16"/>
      <c r="HB121" s="16"/>
      <c r="HC121" s="16"/>
      <c r="HD121" s="16"/>
      <c r="HE121" s="16"/>
      <c r="HF121" s="16"/>
      <c r="HG121" s="16"/>
      <c r="HH121" s="16"/>
      <c r="HI121" s="16"/>
      <c r="HJ121" s="16"/>
      <c r="HK121" s="16"/>
      <c r="HL121" s="16"/>
      <c r="HM121" s="16"/>
      <c r="HN121" s="16"/>
      <c r="HO121" s="16"/>
      <c r="HP121" s="16"/>
      <c r="HQ121" s="16"/>
      <c r="HR121" s="16"/>
      <c r="HS121" s="16"/>
      <c r="HT121" s="16"/>
      <c r="HU121" s="16"/>
      <c r="HV121" s="16"/>
      <c r="HW121" s="16"/>
      <c r="HX121" s="16"/>
      <c r="HY121" s="16"/>
      <c r="HZ121" s="16"/>
      <c r="IA121" s="16"/>
      <c r="IB121" s="16"/>
      <c r="IC121" s="16"/>
      <c r="ID121" s="16"/>
      <c r="IE121" s="16"/>
    </row>
    <row r="122" spans="1:239" s="6" customFormat="1">
      <c r="A122" s="22"/>
      <c r="B122" s="32" t="s">
        <v>21</v>
      </c>
      <c r="C122" s="11" t="s">
        <v>17</v>
      </c>
      <c r="D122" s="12">
        <f>37.5</f>
        <v>37.5</v>
      </c>
      <c r="E122" s="12">
        <f>E121*D122</f>
        <v>14.556018750000002</v>
      </c>
      <c r="F122" s="12"/>
      <c r="G122" s="12"/>
      <c r="H122" s="12"/>
      <c r="I122" s="12">
        <f>E122*H122</f>
        <v>0</v>
      </c>
      <c r="J122" s="12"/>
      <c r="K122" s="12"/>
      <c r="L122" s="12">
        <f t="shared" ref="L122:L128" si="22">G122+I122+K122</f>
        <v>0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</row>
    <row r="123" spans="1:239" s="6" customFormat="1">
      <c r="A123" s="22"/>
      <c r="B123" s="15" t="s">
        <v>33</v>
      </c>
      <c r="C123" s="11" t="s">
        <v>20</v>
      </c>
      <c r="D123" s="12">
        <v>3.02</v>
      </c>
      <c r="E123" s="12">
        <f>E121*D123</f>
        <v>1.17224471</v>
      </c>
      <c r="F123" s="12"/>
      <c r="G123" s="12"/>
      <c r="H123" s="12"/>
      <c r="I123" s="12"/>
      <c r="J123" s="12"/>
      <c r="K123" s="12">
        <f t="shared" ref="K123:K125" si="23">E123*J123</f>
        <v>0</v>
      </c>
      <c r="L123" s="12">
        <f t="shared" si="22"/>
        <v>0</v>
      </c>
      <c r="M123" s="16"/>
      <c r="N123" s="16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</row>
    <row r="124" spans="1:239" s="6" customFormat="1">
      <c r="A124" s="22"/>
      <c r="B124" s="32" t="s">
        <v>27</v>
      </c>
      <c r="C124" s="11" t="s">
        <v>20</v>
      </c>
      <c r="D124" s="12">
        <v>3.7</v>
      </c>
      <c r="E124" s="12">
        <f>D124*E121</f>
        <v>1.4361938500000002</v>
      </c>
      <c r="F124" s="12"/>
      <c r="G124" s="12"/>
      <c r="H124" s="12"/>
      <c r="I124" s="12"/>
      <c r="J124" s="5"/>
      <c r="K124" s="12">
        <f t="shared" si="23"/>
        <v>0</v>
      </c>
      <c r="L124" s="12">
        <f t="shared" si="22"/>
        <v>0</v>
      </c>
      <c r="M124" s="16"/>
      <c r="N124" s="16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</row>
    <row r="125" spans="1:239" s="6" customFormat="1">
      <c r="A125" s="22"/>
      <c r="B125" s="32" t="s">
        <v>28</v>
      </c>
      <c r="C125" s="11" t="s">
        <v>20</v>
      </c>
      <c r="D125" s="12">
        <v>11.1</v>
      </c>
      <c r="E125" s="5">
        <f>D125*E121</f>
        <v>4.3085815500000004</v>
      </c>
      <c r="F125" s="12"/>
      <c r="G125" s="12"/>
      <c r="H125" s="12"/>
      <c r="I125" s="12"/>
      <c r="J125" s="5"/>
      <c r="K125" s="12">
        <f t="shared" si="23"/>
        <v>0</v>
      </c>
      <c r="L125" s="12">
        <f t="shared" si="22"/>
        <v>0</v>
      </c>
      <c r="M125" s="16"/>
      <c r="N125" s="16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</row>
    <row r="126" spans="1:239" s="6" customFormat="1">
      <c r="A126" s="22"/>
      <c r="B126" s="17" t="s">
        <v>22</v>
      </c>
      <c r="C126" s="13" t="s">
        <v>0</v>
      </c>
      <c r="D126" s="12">
        <v>2.2999999999999998</v>
      </c>
      <c r="E126" s="5">
        <f>D126*E121</f>
        <v>0.89276915000000001</v>
      </c>
      <c r="F126" s="4"/>
      <c r="G126" s="4"/>
      <c r="H126" s="4"/>
      <c r="I126" s="5"/>
      <c r="J126" s="12"/>
      <c r="K126" s="12">
        <f>E126*J126</f>
        <v>0</v>
      </c>
      <c r="L126" s="12">
        <f t="shared" si="22"/>
        <v>0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</row>
    <row r="127" spans="1:239" s="6" customFormat="1">
      <c r="A127" s="22"/>
      <c r="B127" s="15" t="s">
        <v>34</v>
      </c>
      <c r="C127" s="13" t="s">
        <v>18</v>
      </c>
      <c r="D127" s="12">
        <f>97.4</f>
        <v>97.4</v>
      </c>
      <c r="E127" s="12">
        <f>D127*E121</f>
        <v>37.806832700000001</v>
      </c>
      <c r="F127" s="12"/>
      <c r="G127" s="5">
        <f>E127*F127</f>
        <v>0</v>
      </c>
      <c r="H127" s="5"/>
      <c r="I127" s="5"/>
      <c r="J127" s="12"/>
      <c r="K127" s="12"/>
      <c r="L127" s="12">
        <f t="shared" si="2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</row>
    <row r="128" spans="1:239" s="6" customFormat="1">
      <c r="A128" s="22"/>
      <c r="B128" s="17" t="s">
        <v>35</v>
      </c>
      <c r="C128" s="13" t="s">
        <v>0</v>
      </c>
      <c r="D128" s="12">
        <f>14.5-2*0.2</f>
        <v>14.1</v>
      </c>
      <c r="E128" s="12">
        <f>D128*E121</f>
        <v>5.4730630500000004</v>
      </c>
      <c r="F128" s="5"/>
      <c r="G128" s="5">
        <f>E128*F128</f>
        <v>0</v>
      </c>
      <c r="H128" s="5"/>
      <c r="I128" s="5"/>
      <c r="J128" s="12"/>
      <c r="K128" s="12"/>
      <c r="L128" s="12">
        <f t="shared" si="2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</row>
    <row r="129" spans="1:239" s="6" customFormat="1">
      <c r="A129" s="22"/>
      <c r="B129" s="17"/>
      <c r="C129" s="13"/>
      <c r="D129" s="12"/>
      <c r="E129" s="12"/>
      <c r="F129" s="5"/>
      <c r="G129" s="5"/>
      <c r="H129" s="5"/>
      <c r="I129" s="5"/>
      <c r="J129" s="12"/>
      <c r="K129" s="12"/>
      <c r="L129" s="12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</row>
    <row r="130" spans="1:239" s="3" customFormat="1" ht="24" customHeight="1">
      <c r="A130" s="8">
        <v>14</v>
      </c>
      <c r="B130" s="31" t="s">
        <v>44</v>
      </c>
      <c r="C130" s="8" t="s">
        <v>23</v>
      </c>
      <c r="D130" s="9"/>
      <c r="E130" s="9">
        <v>110.90300000000001</v>
      </c>
      <c r="F130" s="9"/>
      <c r="G130" s="9"/>
      <c r="H130" s="9"/>
      <c r="I130" s="9"/>
      <c r="J130" s="9"/>
      <c r="K130" s="9"/>
      <c r="L130" s="9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</row>
    <row r="131" spans="1:239" s="6" customFormat="1">
      <c r="A131" s="13"/>
      <c r="B131" s="15"/>
      <c r="C131" s="13" t="s">
        <v>24</v>
      </c>
      <c r="D131" s="12"/>
      <c r="E131" s="25">
        <f>E130/1000</f>
        <v>0.110903</v>
      </c>
      <c r="F131" s="12"/>
      <c r="G131" s="12"/>
      <c r="H131" s="12"/>
      <c r="I131" s="12"/>
      <c r="J131" s="12"/>
      <c r="K131" s="12"/>
      <c r="L131" s="12"/>
      <c r="M131" s="16"/>
      <c r="N131" s="16"/>
      <c r="O131" s="16"/>
      <c r="P131" s="16"/>
      <c r="Q131" s="16"/>
      <c r="R131" s="16"/>
      <c r="S131" s="16"/>
      <c r="T131" s="16"/>
      <c r="U131" s="16"/>
      <c r="V131" s="1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  <c r="GE131" s="16"/>
      <c r="GF131" s="16"/>
      <c r="GG131" s="16"/>
      <c r="GH131" s="16"/>
      <c r="GI131" s="16"/>
      <c r="GJ131" s="16"/>
      <c r="GK131" s="16"/>
      <c r="GL131" s="16"/>
      <c r="GM131" s="16"/>
      <c r="GN131" s="16"/>
      <c r="GO131" s="16"/>
      <c r="GP131" s="16"/>
      <c r="GQ131" s="16"/>
      <c r="GR131" s="16"/>
      <c r="GS131" s="16"/>
      <c r="GT131" s="16"/>
      <c r="GU131" s="16"/>
      <c r="GV131" s="16"/>
      <c r="GW131" s="16"/>
      <c r="GX131" s="16"/>
      <c r="GY131" s="16"/>
      <c r="GZ131" s="16"/>
      <c r="HA131" s="16"/>
      <c r="HB131" s="16"/>
      <c r="HC131" s="16"/>
      <c r="HD131" s="16"/>
      <c r="HE131" s="16"/>
      <c r="HF131" s="16"/>
      <c r="HG131" s="16"/>
      <c r="HH131" s="16"/>
      <c r="HI131" s="16"/>
      <c r="HJ131" s="16"/>
      <c r="HK131" s="16"/>
      <c r="HL131" s="16"/>
      <c r="HM131" s="16"/>
      <c r="HN131" s="16"/>
      <c r="HO131" s="16"/>
      <c r="HP131" s="16"/>
      <c r="HQ131" s="16"/>
      <c r="HR131" s="16"/>
      <c r="HS131" s="16"/>
      <c r="HT131" s="16"/>
      <c r="HU131" s="16"/>
      <c r="HV131" s="16"/>
      <c r="HW131" s="16"/>
      <c r="HX131" s="16"/>
      <c r="HY131" s="16"/>
      <c r="HZ131" s="16"/>
      <c r="IA131" s="16"/>
      <c r="IB131" s="16"/>
      <c r="IC131" s="16"/>
      <c r="ID131" s="16"/>
      <c r="IE131" s="16"/>
    </row>
    <row r="132" spans="1:239" s="3" customFormat="1">
      <c r="A132" s="7"/>
      <c r="B132" s="32" t="s">
        <v>21</v>
      </c>
      <c r="C132" s="11" t="s">
        <v>17</v>
      </c>
      <c r="D132" s="12">
        <v>31.7</v>
      </c>
      <c r="E132" s="12">
        <f>E131*D132</f>
        <v>3.5156250999999998</v>
      </c>
      <c r="F132" s="12"/>
      <c r="G132" s="12"/>
      <c r="H132" s="12"/>
      <c r="I132" s="12">
        <f>E132*H132</f>
        <v>0</v>
      </c>
      <c r="J132" s="12"/>
      <c r="K132" s="12"/>
      <c r="L132" s="12">
        <f t="shared" ref="L132:L136" si="24">G132+I132+K132</f>
        <v>0</v>
      </c>
      <c r="M132" s="1"/>
      <c r="N132" s="1"/>
      <c r="O132" s="1"/>
      <c r="P132" s="1"/>
      <c r="Q132" s="1"/>
      <c r="R132" s="1"/>
      <c r="S132" s="1"/>
      <c r="T132" s="1"/>
      <c r="U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</row>
    <row r="133" spans="1:239" s="3" customFormat="1">
      <c r="A133" s="7"/>
      <c r="B133" s="32" t="s">
        <v>26</v>
      </c>
      <c r="C133" s="11" t="s">
        <v>20</v>
      </c>
      <c r="D133" s="12">
        <v>3.51</v>
      </c>
      <c r="E133" s="12">
        <f>E131*D133</f>
        <v>0.38926952999999997</v>
      </c>
      <c r="F133" s="5"/>
      <c r="G133" s="29"/>
      <c r="H133" s="29"/>
      <c r="I133" s="5"/>
      <c r="J133" s="5"/>
      <c r="K133" s="12">
        <f>E133*J133</f>
        <v>0</v>
      </c>
      <c r="L133" s="12">
        <f t="shared" si="24"/>
        <v>0</v>
      </c>
      <c r="M133" s="16"/>
      <c r="N133" s="16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</row>
    <row r="134" spans="1:239" s="3" customFormat="1">
      <c r="A134" s="7"/>
      <c r="B134" s="32" t="s">
        <v>27</v>
      </c>
      <c r="C134" s="11" t="s">
        <v>20</v>
      </c>
      <c r="D134" s="12">
        <v>11</v>
      </c>
      <c r="E134" s="12">
        <f>D134*E131</f>
        <v>1.2199329999999999</v>
      </c>
      <c r="F134" s="12"/>
      <c r="G134" s="12"/>
      <c r="H134" s="12"/>
      <c r="I134" s="12"/>
      <c r="J134" s="5"/>
      <c r="K134" s="12">
        <f>E134*J134</f>
        <v>0</v>
      </c>
      <c r="L134" s="12">
        <f t="shared" si="24"/>
        <v>0</v>
      </c>
      <c r="M134" s="16"/>
      <c r="N134" s="16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</row>
    <row r="135" spans="1:239" s="3" customFormat="1">
      <c r="A135" s="7"/>
      <c r="B135" s="24" t="s">
        <v>31</v>
      </c>
      <c r="C135" s="11" t="s">
        <v>20</v>
      </c>
      <c r="D135" s="12">
        <v>0.45</v>
      </c>
      <c r="E135" s="12">
        <f>D135*E131</f>
        <v>4.9906350000000002E-2</v>
      </c>
      <c r="F135" s="12"/>
      <c r="G135" s="29"/>
      <c r="H135" s="12"/>
      <c r="I135" s="12"/>
      <c r="J135" s="12"/>
      <c r="K135" s="12">
        <f>E135*J135</f>
        <v>0</v>
      </c>
      <c r="L135" s="12">
        <f t="shared" si="24"/>
        <v>0</v>
      </c>
      <c r="M135" s="16"/>
      <c r="N135" s="16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</row>
    <row r="136" spans="1:239" s="3" customFormat="1">
      <c r="A136" s="7"/>
      <c r="B136" s="32" t="s">
        <v>29</v>
      </c>
      <c r="C136" s="11" t="s">
        <v>20</v>
      </c>
      <c r="D136" s="12">
        <v>0.97</v>
      </c>
      <c r="E136" s="5">
        <f>D136*E131</f>
        <v>0.10757591</v>
      </c>
      <c r="F136" s="5"/>
      <c r="G136" s="29"/>
      <c r="H136" s="29"/>
      <c r="I136" s="5"/>
      <c r="J136" s="5"/>
      <c r="K136" s="12">
        <f>E136*J136</f>
        <v>0</v>
      </c>
      <c r="L136" s="12">
        <f t="shared" si="24"/>
        <v>0</v>
      </c>
      <c r="M136" s="16"/>
      <c r="N136" s="16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</row>
    <row r="137" spans="1:239" s="3" customFormat="1">
      <c r="A137" s="7"/>
      <c r="B137" s="32" t="s">
        <v>41</v>
      </c>
      <c r="C137" s="11" t="s">
        <v>16</v>
      </c>
      <c r="D137" s="12">
        <v>7</v>
      </c>
      <c r="E137" s="12">
        <f>D137*E131</f>
        <v>0.77632100000000004</v>
      </c>
      <c r="F137" s="5"/>
      <c r="G137" s="12">
        <f>E137*F137</f>
        <v>0</v>
      </c>
      <c r="H137" s="12"/>
      <c r="I137" s="5"/>
      <c r="J137" s="12"/>
      <c r="K137" s="12"/>
      <c r="L137" s="12">
        <f>G137+I137+K137</f>
        <v>0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</row>
    <row r="138" spans="1:239" s="3" customFormat="1">
      <c r="A138" s="7"/>
      <c r="B138" s="15" t="s">
        <v>42</v>
      </c>
      <c r="C138" s="13" t="s">
        <v>16</v>
      </c>
      <c r="D138" s="12">
        <f>124+14*12.4</f>
        <v>297.60000000000002</v>
      </c>
      <c r="E138" s="12">
        <f>D138*E131</f>
        <v>33.004732800000006</v>
      </c>
      <c r="F138" s="5"/>
      <c r="G138" s="12">
        <f>F138*E138</f>
        <v>0</v>
      </c>
      <c r="H138" s="12"/>
      <c r="I138" s="5"/>
      <c r="J138" s="12"/>
      <c r="K138" s="12"/>
      <c r="L138" s="12">
        <f t="shared" ref="L138" si="25">G138+I138+K138</f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</row>
    <row r="139" spans="1:239" s="3" customFormat="1">
      <c r="A139" s="7"/>
      <c r="B139" s="15"/>
      <c r="C139" s="13"/>
      <c r="D139" s="12"/>
      <c r="E139" s="12"/>
      <c r="F139" s="5"/>
      <c r="G139" s="12"/>
      <c r="H139" s="12"/>
      <c r="I139" s="5"/>
      <c r="J139" s="12"/>
      <c r="K139" s="12"/>
      <c r="L139" s="12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</row>
    <row r="140" spans="1:239" s="3" customFormat="1" ht="15">
      <c r="A140" s="137"/>
      <c r="B140" s="139" t="s">
        <v>102</v>
      </c>
      <c r="C140" s="137"/>
      <c r="D140" s="4"/>
      <c r="E140" s="4"/>
      <c r="F140" s="4"/>
      <c r="G140" s="4"/>
      <c r="H140" s="4"/>
      <c r="I140" s="4"/>
      <c r="J140" s="4"/>
      <c r="K140" s="4"/>
      <c r="L140" s="4"/>
    </row>
    <row r="141" spans="1:239" s="104" customFormat="1">
      <c r="A141" s="100"/>
      <c r="B141" s="101"/>
      <c r="C141" s="102"/>
      <c r="D141" s="103"/>
      <c r="E141" s="4"/>
      <c r="F141" s="4"/>
      <c r="G141" s="4"/>
      <c r="H141" s="4"/>
      <c r="I141" s="4"/>
      <c r="J141" s="4"/>
      <c r="K141" s="4"/>
      <c r="L141" s="4"/>
    </row>
    <row r="142" spans="1:239" s="104" customFormat="1" ht="25.5">
      <c r="A142" s="7">
        <v>15</v>
      </c>
      <c r="B142" s="105" t="s">
        <v>80</v>
      </c>
      <c r="C142" s="8" t="s">
        <v>16</v>
      </c>
      <c r="D142" s="9"/>
      <c r="E142" s="9">
        <f>40/8*4</f>
        <v>20</v>
      </c>
      <c r="F142" s="12"/>
      <c r="G142" s="12"/>
      <c r="H142" s="12"/>
      <c r="I142" s="12"/>
      <c r="J142" s="12"/>
      <c r="K142" s="71"/>
      <c r="L142" s="71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</row>
    <row r="143" spans="1:239" s="6" customFormat="1">
      <c r="A143" s="8"/>
      <c r="B143" s="106"/>
      <c r="C143" s="13" t="s">
        <v>81</v>
      </c>
      <c r="D143" s="12"/>
      <c r="E143" s="107">
        <f>E142/1000</f>
        <v>0.02</v>
      </c>
      <c r="F143" s="12"/>
      <c r="G143" s="12"/>
      <c r="H143" s="12"/>
      <c r="I143" s="12"/>
      <c r="J143" s="12"/>
      <c r="K143" s="71"/>
      <c r="L143" s="71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  <c r="GQ143" s="16"/>
      <c r="GR143" s="16"/>
      <c r="GS143" s="16"/>
      <c r="GT143" s="16"/>
      <c r="GU143" s="16"/>
      <c r="GV143" s="16"/>
      <c r="GW143" s="16"/>
      <c r="GX143" s="16"/>
      <c r="GY143" s="16"/>
      <c r="GZ143" s="16"/>
      <c r="HA143" s="16"/>
      <c r="HB143" s="16"/>
      <c r="HC143" s="16"/>
      <c r="HD143" s="16"/>
      <c r="HE143" s="16"/>
      <c r="HF143" s="16"/>
      <c r="HG143" s="16"/>
      <c r="HH143" s="16"/>
      <c r="HI143" s="16"/>
      <c r="HJ143" s="16"/>
      <c r="HK143" s="16"/>
      <c r="HL143" s="16"/>
      <c r="HM143" s="16"/>
      <c r="HN143" s="16"/>
      <c r="HO143" s="16"/>
      <c r="HP143" s="16"/>
      <c r="HQ143" s="16"/>
      <c r="HR143" s="16"/>
      <c r="HS143" s="16"/>
      <c r="HT143" s="16"/>
      <c r="HU143" s="16"/>
      <c r="HV143" s="16"/>
      <c r="HW143" s="16"/>
      <c r="HX143" s="16"/>
      <c r="HY143" s="16"/>
      <c r="HZ143" s="16"/>
      <c r="IA143" s="16"/>
      <c r="IB143" s="16"/>
      <c r="IC143" s="16"/>
      <c r="ID143" s="16"/>
    </row>
    <row r="144" spans="1:239" s="3" customFormat="1">
      <c r="A144" s="8"/>
      <c r="B144" s="108" t="s">
        <v>21</v>
      </c>
      <c r="C144" s="11" t="s">
        <v>17</v>
      </c>
      <c r="D144" s="12">
        <v>60.8</v>
      </c>
      <c r="E144" s="12">
        <f>D144*E143</f>
        <v>1.216</v>
      </c>
      <c r="F144" s="12"/>
      <c r="G144" s="12"/>
      <c r="H144" s="12"/>
      <c r="I144" s="12">
        <f>E144*H144</f>
        <v>0</v>
      </c>
      <c r="J144" s="12"/>
      <c r="K144" s="12"/>
      <c r="L144" s="12">
        <f>G144+I144+K144</f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</row>
    <row r="145" spans="1:238" s="3" customFormat="1">
      <c r="A145" s="7"/>
      <c r="B145" s="109" t="s">
        <v>82</v>
      </c>
      <c r="C145" s="11" t="s">
        <v>20</v>
      </c>
      <c r="D145" s="12">
        <v>143</v>
      </c>
      <c r="E145" s="12">
        <f>D145*E143</f>
        <v>2.86</v>
      </c>
      <c r="F145" s="12"/>
      <c r="G145" s="12"/>
      <c r="H145" s="12"/>
      <c r="I145" s="12"/>
      <c r="J145" s="12"/>
      <c r="K145" s="12">
        <f>E145*J145</f>
        <v>0</v>
      </c>
      <c r="L145" s="12">
        <f>G145+I145+K145</f>
        <v>0</v>
      </c>
      <c r="M145" s="16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</row>
    <row r="146" spans="1:238" s="3" customFormat="1">
      <c r="A146" s="13"/>
      <c r="B146" s="110" t="s">
        <v>22</v>
      </c>
      <c r="C146" s="13" t="s">
        <v>0</v>
      </c>
      <c r="D146" s="12">
        <v>6.89</v>
      </c>
      <c r="E146" s="12">
        <f>D146*E143</f>
        <v>0.13780000000000001</v>
      </c>
      <c r="F146" s="12"/>
      <c r="G146" s="12"/>
      <c r="H146" s="12"/>
      <c r="I146" s="12"/>
      <c r="J146" s="12"/>
      <c r="K146" s="12">
        <f>E146*J146</f>
        <v>0</v>
      </c>
      <c r="L146" s="12">
        <f>G146+I146+K146</f>
        <v>0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</row>
    <row r="147" spans="1:238" s="6" customFormat="1">
      <c r="A147" s="8"/>
      <c r="B147" s="110"/>
      <c r="C147" s="13"/>
      <c r="D147" s="12"/>
      <c r="E147" s="12"/>
      <c r="F147" s="12"/>
      <c r="G147" s="12"/>
      <c r="H147" s="12"/>
      <c r="I147" s="12"/>
      <c r="J147" s="12"/>
      <c r="K147" s="12"/>
      <c r="L147" s="12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  <c r="GT147" s="16"/>
      <c r="GU147" s="16"/>
      <c r="GV147" s="16"/>
      <c r="GW147" s="16"/>
      <c r="GX147" s="16"/>
      <c r="GY147" s="16"/>
      <c r="GZ147" s="16"/>
      <c r="HA147" s="16"/>
      <c r="HB147" s="16"/>
      <c r="HC147" s="16"/>
      <c r="HD147" s="16"/>
      <c r="HE147" s="16"/>
      <c r="HF147" s="16"/>
      <c r="HG147" s="16"/>
      <c r="HH147" s="16"/>
      <c r="HI147" s="16"/>
      <c r="HJ147" s="16"/>
      <c r="HK147" s="16"/>
      <c r="HL147" s="16"/>
      <c r="HM147" s="16"/>
      <c r="HN147" s="16"/>
      <c r="HO147" s="16"/>
      <c r="HP147" s="16"/>
      <c r="HQ147" s="16"/>
      <c r="HR147" s="16"/>
      <c r="HS147" s="16"/>
      <c r="HT147" s="16"/>
      <c r="HU147" s="16"/>
      <c r="HV147" s="16"/>
      <c r="HW147" s="16"/>
      <c r="HX147" s="16"/>
      <c r="HY147" s="16"/>
      <c r="HZ147" s="16"/>
      <c r="IA147" s="16"/>
      <c r="IB147" s="16"/>
      <c r="IC147" s="16"/>
      <c r="ID147" s="16"/>
    </row>
    <row r="148" spans="1:238" s="104" customFormat="1">
      <c r="A148" s="7">
        <v>16</v>
      </c>
      <c r="B148" s="105" t="s">
        <v>83</v>
      </c>
      <c r="C148" s="7" t="s">
        <v>16</v>
      </c>
      <c r="D148" s="111"/>
      <c r="E148" s="111">
        <f>1.75/8*4</f>
        <v>0.875</v>
      </c>
      <c r="F148" s="111"/>
      <c r="G148" s="111"/>
      <c r="H148" s="111"/>
      <c r="I148" s="111"/>
      <c r="J148" s="111"/>
      <c r="K148" s="111"/>
      <c r="L148" s="111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</row>
    <row r="149" spans="1:238" s="6" customFormat="1">
      <c r="A149" s="112"/>
      <c r="B149" s="113"/>
      <c r="C149" s="112" t="s">
        <v>84</v>
      </c>
      <c r="D149" s="114"/>
      <c r="E149" s="107">
        <f>E148/10</f>
        <v>8.7499999999999994E-2</v>
      </c>
      <c r="F149" s="114"/>
      <c r="G149" s="114"/>
      <c r="H149" s="114"/>
      <c r="I149" s="114"/>
      <c r="J149" s="114"/>
      <c r="K149" s="114"/>
      <c r="L149" s="114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15"/>
      <c r="AG149" s="115"/>
      <c r="AH149" s="115"/>
      <c r="AI149" s="115"/>
      <c r="AJ149" s="115"/>
      <c r="AK149" s="115"/>
      <c r="AL149" s="115"/>
      <c r="AM149" s="115"/>
      <c r="AN149" s="115"/>
      <c r="AO149" s="115"/>
      <c r="AP149" s="115"/>
      <c r="AQ149" s="115"/>
      <c r="AR149" s="115"/>
      <c r="AS149" s="115"/>
      <c r="AT149" s="115"/>
      <c r="AU149" s="115"/>
      <c r="AV149" s="115"/>
      <c r="AW149" s="115"/>
      <c r="AX149" s="115"/>
      <c r="AY149" s="115"/>
      <c r="AZ149" s="115"/>
      <c r="BA149" s="115"/>
      <c r="BB149" s="115"/>
      <c r="BC149" s="115"/>
      <c r="BD149" s="115"/>
      <c r="BE149" s="115"/>
      <c r="BF149" s="115"/>
      <c r="BG149" s="115"/>
      <c r="BH149" s="115"/>
      <c r="BI149" s="115"/>
      <c r="BJ149" s="115"/>
      <c r="BK149" s="115"/>
      <c r="BL149" s="115"/>
      <c r="BM149" s="115"/>
      <c r="BN149" s="115"/>
      <c r="BO149" s="115"/>
      <c r="BP149" s="115"/>
      <c r="BQ149" s="115"/>
      <c r="BR149" s="115"/>
      <c r="BS149" s="115"/>
      <c r="BT149" s="115"/>
      <c r="BU149" s="115"/>
      <c r="BV149" s="115"/>
      <c r="BW149" s="115"/>
      <c r="BX149" s="115"/>
      <c r="BY149" s="115"/>
      <c r="BZ149" s="115"/>
      <c r="CA149" s="115"/>
      <c r="CB149" s="115"/>
      <c r="CC149" s="115"/>
      <c r="CD149" s="115"/>
      <c r="CE149" s="115"/>
      <c r="CF149" s="115"/>
      <c r="CG149" s="115"/>
      <c r="CH149" s="115"/>
      <c r="CI149" s="115"/>
      <c r="CJ149" s="115"/>
      <c r="CK149" s="115"/>
      <c r="CL149" s="115"/>
      <c r="CM149" s="115"/>
      <c r="CN149" s="115"/>
      <c r="CO149" s="115"/>
      <c r="CP149" s="115"/>
      <c r="CQ149" s="115"/>
      <c r="CR149" s="115"/>
      <c r="CS149" s="115"/>
      <c r="CT149" s="115"/>
      <c r="CU149" s="115"/>
      <c r="CV149" s="115"/>
      <c r="CW149" s="115"/>
      <c r="CX149" s="115"/>
      <c r="CY149" s="115"/>
      <c r="CZ149" s="115"/>
      <c r="DA149" s="115"/>
      <c r="DB149" s="115"/>
      <c r="DC149" s="115"/>
      <c r="DD149" s="115"/>
      <c r="DE149" s="115"/>
      <c r="DF149" s="115"/>
      <c r="DG149" s="115"/>
      <c r="DH149" s="115"/>
      <c r="DI149" s="115"/>
      <c r="DJ149" s="115"/>
      <c r="DK149" s="115"/>
      <c r="DL149" s="115"/>
      <c r="DM149" s="115"/>
      <c r="DN149" s="115"/>
      <c r="DO149" s="115"/>
      <c r="DP149" s="115"/>
      <c r="DQ149" s="115"/>
      <c r="DR149" s="115"/>
      <c r="DS149" s="115"/>
      <c r="DT149" s="115"/>
      <c r="DU149" s="115"/>
      <c r="DV149" s="115"/>
      <c r="DW149" s="115"/>
      <c r="DX149" s="115"/>
      <c r="DY149" s="115"/>
      <c r="DZ149" s="115"/>
      <c r="EA149" s="115"/>
      <c r="EB149" s="115"/>
      <c r="EC149" s="115"/>
      <c r="ED149" s="115"/>
      <c r="EE149" s="115"/>
      <c r="EF149" s="115"/>
      <c r="EG149" s="115"/>
      <c r="EH149" s="115"/>
      <c r="EI149" s="115"/>
      <c r="EJ149" s="115"/>
      <c r="EK149" s="115"/>
      <c r="EL149" s="115"/>
      <c r="EM149" s="115"/>
      <c r="EN149" s="115"/>
      <c r="EO149" s="115"/>
      <c r="EP149" s="115"/>
      <c r="EQ149" s="115"/>
      <c r="ER149" s="115"/>
      <c r="ES149" s="115"/>
      <c r="ET149" s="115"/>
      <c r="EU149" s="115"/>
      <c r="EV149" s="115"/>
      <c r="EW149" s="115"/>
      <c r="EX149" s="115"/>
      <c r="EY149" s="115"/>
      <c r="EZ149" s="115"/>
      <c r="FA149" s="115"/>
      <c r="FB149" s="115"/>
      <c r="FC149" s="115"/>
      <c r="FD149" s="115"/>
      <c r="FE149" s="115"/>
      <c r="FF149" s="115"/>
      <c r="FG149" s="115"/>
      <c r="FH149" s="115"/>
      <c r="FI149" s="115"/>
      <c r="FJ149" s="115"/>
      <c r="FK149" s="115"/>
      <c r="FL149" s="115"/>
      <c r="FM149" s="115"/>
      <c r="FN149" s="115"/>
      <c r="FO149" s="115"/>
      <c r="FP149" s="115"/>
      <c r="FQ149" s="115"/>
      <c r="FR149" s="115"/>
      <c r="FS149" s="115"/>
      <c r="FT149" s="115"/>
      <c r="FU149" s="115"/>
      <c r="FV149" s="115"/>
      <c r="FW149" s="115"/>
      <c r="FX149" s="115"/>
      <c r="FY149" s="115"/>
      <c r="FZ149" s="115"/>
      <c r="GA149" s="115"/>
      <c r="GB149" s="115"/>
      <c r="GC149" s="115"/>
      <c r="GD149" s="115"/>
      <c r="GE149" s="115"/>
      <c r="GF149" s="115"/>
      <c r="GG149" s="115"/>
      <c r="GH149" s="115"/>
      <c r="GI149" s="115"/>
      <c r="GJ149" s="115"/>
      <c r="GK149" s="115"/>
      <c r="GL149" s="115"/>
      <c r="GM149" s="115"/>
      <c r="GN149" s="115"/>
      <c r="GO149" s="115"/>
      <c r="GP149" s="115"/>
      <c r="GQ149" s="115"/>
      <c r="GR149" s="115"/>
      <c r="GS149" s="115"/>
      <c r="GT149" s="115"/>
      <c r="GU149" s="115"/>
      <c r="GV149" s="115"/>
      <c r="GW149" s="115"/>
      <c r="GX149" s="115"/>
      <c r="GY149" s="115"/>
      <c r="GZ149" s="115"/>
      <c r="HA149" s="115"/>
      <c r="HB149" s="115"/>
      <c r="HC149" s="115"/>
      <c r="HD149" s="115"/>
      <c r="HE149" s="115"/>
      <c r="HF149" s="115"/>
      <c r="HG149" s="115"/>
      <c r="HH149" s="115"/>
      <c r="HI149" s="115"/>
      <c r="HJ149" s="115"/>
      <c r="HK149" s="115"/>
      <c r="HL149" s="115"/>
      <c r="HM149" s="115"/>
      <c r="HN149" s="115"/>
      <c r="HO149" s="115"/>
      <c r="HP149" s="115"/>
      <c r="HQ149" s="115"/>
      <c r="HR149" s="115"/>
      <c r="HS149" s="115"/>
      <c r="HT149" s="115"/>
      <c r="HU149" s="115"/>
      <c r="HV149" s="115"/>
      <c r="HW149" s="115"/>
      <c r="HX149" s="115"/>
      <c r="HY149" s="115"/>
      <c r="HZ149" s="115"/>
      <c r="IA149" s="115"/>
      <c r="IB149" s="115"/>
      <c r="IC149" s="115"/>
      <c r="ID149" s="115"/>
    </row>
    <row r="150" spans="1:238" s="3" customFormat="1">
      <c r="A150" s="116"/>
      <c r="B150" s="108" t="s">
        <v>21</v>
      </c>
      <c r="C150" s="11" t="s">
        <v>17</v>
      </c>
      <c r="D150" s="12">
        <v>17.8</v>
      </c>
      <c r="E150" s="114">
        <f>D150*E149</f>
        <v>1.5574999999999999</v>
      </c>
      <c r="F150" s="114"/>
      <c r="G150" s="114"/>
      <c r="H150" s="12"/>
      <c r="I150" s="12">
        <f>E150*H150</f>
        <v>0</v>
      </c>
      <c r="J150" s="12"/>
      <c r="K150" s="12"/>
      <c r="L150" s="12">
        <f>G150+I150+K150</f>
        <v>0</v>
      </c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7"/>
      <c r="AC150" s="117"/>
      <c r="AD150" s="117"/>
      <c r="AE150" s="117"/>
      <c r="AF150" s="117"/>
      <c r="AG150" s="117"/>
      <c r="AH150" s="117"/>
      <c r="AI150" s="117"/>
      <c r="AJ150" s="117"/>
      <c r="AK150" s="117"/>
      <c r="AL150" s="117"/>
      <c r="AM150" s="117"/>
      <c r="AN150" s="117"/>
      <c r="AO150" s="117"/>
      <c r="AP150" s="117"/>
      <c r="AQ150" s="117"/>
      <c r="AR150" s="117"/>
      <c r="AS150" s="117"/>
      <c r="AT150" s="117"/>
      <c r="AU150" s="117"/>
      <c r="AV150" s="117"/>
      <c r="AW150" s="117"/>
      <c r="AX150" s="117"/>
      <c r="AY150" s="117"/>
      <c r="AZ150" s="117"/>
      <c r="BA150" s="117"/>
      <c r="BB150" s="117"/>
      <c r="BC150" s="117"/>
      <c r="BD150" s="117"/>
      <c r="BE150" s="117"/>
      <c r="BF150" s="117"/>
      <c r="BG150" s="117"/>
      <c r="BH150" s="117"/>
      <c r="BI150" s="117"/>
      <c r="BJ150" s="117"/>
      <c r="BK150" s="117"/>
      <c r="BL150" s="117"/>
      <c r="BM150" s="117"/>
      <c r="BN150" s="117"/>
      <c r="BO150" s="117"/>
      <c r="BP150" s="117"/>
      <c r="BQ150" s="117"/>
      <c r="BR150" s="117"/>
      <c r="BS150" s="117"/>
      <c r="BT150" s="117"/>
      <c r="BU150" s="117"/>
      <c r="BV150" s="117"/>
      <c r="BW150" s="117"/>
      <c r="BX150" s="117"/>
      <c r="BY150" s="117"/>
      <c r="BZ150" s="117"/>
      <c r="CA150" s="117"/>
      <c r="CB150" s="117"/>
      <c r="CC150" s="117"/>
      <c r="CD150" s="117"/>
      <c r="CE150" s="117"/>
      <c r="CF150" s="117"/>
      <c r="CG150" s="117"/>
      <c r="CH150" s="117"/>
      <c r="CI150" s="117"/>
      <c r="CJ150" s="117"/>
      <c r="CK150" s="117"/>
      <c r="CL150" s="117"/>
      <c r="CM150" s="117"/>
      <c r="CN150" s="117"/>
      <c r="CO150" s="117"/>
      <c r="CP150" s="117"/>
      <c r="CQ150" s="117"/>
      <c r="CR150" s="117"/>
      <c r="CS150" s="117"/>
      <c r="CT150" s="117"/>
      <c r="CU150" s="117"/>
      <c r="CV150" s="117"/>
      <c r="CW150" s="117"/>
      <c r="CX150" s="117"/>
      <c r="CY150" s="117"/>
      <c r="CZ150" s="117"/>
      <c r="DA150" s="117"/>
      <c r="DB150" s="117"/>
      <c r="DC150" s="117"/>
      <c r="DD150" s="117"/>
      <c r="DE150" s="117"/>
      <c r="DF150" s="117"/>
      <c r="DG150" s="117"/>
      <c r="DH150" s="117"/>
      <c r="DI150" s="117"/>
      <c r="DJ150" s="117"/>
      <c r="DK150" s="117"/>
      <c r="DL150" s="117"/>
      <c r="DM150" s="117"/>
      <c r="DN150" s="117"/>
      <c r="DO150" s="117"/>
      <c r="DP150" s="117"/>
      <c r="DQ150" s="117"/>
      <c r="DR150" s="117"/>
      <c r="DS150" s="117"/>
      <c r="DT150" s="117"/>
      <c r="DU150" s="117"/>
      <c r="DV150" s="117"/>
      <c r="DW150" s="117"/>
      <c r="DX150" s="117"/>
      <c r="DY150" s="117"/>
      <c r="DZ150" s="117"/>
      <c r="EA150" s="117"/>
      <c r="EB150" s="117"/>
      <c r="EC150" s="117"/>
      <c r="ED150" s="117"/>
      <c r="EE150" s="117"/>
      <c r="EF150" s="117"/>
      <c r="EG150" s="117"/>
      <c r="EH150" s="117"/>
      <c r="EI150" s="117"/>
      <c r="EJ150" s="117"/>
      <c r="EK150" s="117"/>
      <c r="EL150" s="117"/>
      <c r="EM150" s="117"/>
      <c r="EN150" s="117"/>
      <c r="EO150" s="117"/>
      <c r="EP150" s="117"/>
      <c r="EQ150" s="117"/>
      <c r="ER150" s="117"/>
      <c r="ES150" s="117"/>
      <c r="ET150" s="117"/>
      <c r="EU150" s="117"/>
      <c r="EV150" s="117"/>
      <c r="EW150" s="117"/>
      <c r="EX150" s="117"/>
      <c r="EY150" s="117"/>
      <c r="EZ150" s="117"/>
      <c r="FA150" s="117"/>
      <c r="FB150" s="117"/>
      <c r="FC150" s="117"/>
      <c r="FD150" s="117"/>
      <c r="FE150" s="117"/>
      <c r="FF150" s="117"/>
      <c r="FG150" s="117"/>
      <c r="FH150" s="117"/>
      <c r="FI150" s="117"/>
      <c r="FJ150" s="117"/>
      <c r="FK150" s="117"/>
      <c r="FL150" s="117"/>
      <c r="FM150" s="117"/>
      <c r="FN150" s="117"/>
      <c r="FO150" s="117"/>
      <c r="FP150" s="117"/>
      <c r="FQ150" s="117"/>
      <c r="FR150" s="117"/>
      <c r="FS150" s="117"/>
      <c r="FT150" s="117"/>
      <c r="FU150" s="117"/>
      <c r="FV150" s="117"/>
      <c r="FW150" s="117"/>
      <c r="FX150" s="117"/>
      <c r="FY150" s="117"/>
      <c r="FZ150" s="117"/>
      <c r="GA150" s="117"/>
      <c r="GB150" s="117"/>
      <c r="GC150" s="117"/>
      <c r="GD150" s="117"/>
      <c r="GE150" s="117"/>
      <c r="GF150" s="117"/>
      <c r="GG150" s="117"/>
      <c r="GH150" s="117"/>
      <c r="GI150" s="117"/>
      <c r="GJ150" s="117"/>
      <c r="GK150" s="117"/>
      <c r="GL150" s="117"/>
      <c r="GM150" s="117"/>
      <c r="GN150" s="117"/>
      <c r="GO150" s="117"/>
      <c r="GP150" s="117"/>
      <c r="GQ150" s="117"/>
      <c r="GR150" s="117"/>
      <c r="GS150" s="117"/>
      <c r="GT150" s="117"/>
      <c r="GU150" s="117"/>
      <c r="GV150" s="117"/>
      <c r="GW150" s="117"/>
      <c r="GX150" s="117"/>
      <c r="GY150" s="117"/>
      <c r="GZ150" s="117"/>
      <c r="HA150" s="117"/>
      <c r="HB150" s="117"/>
      <c r="HC150" s="117"/>
      <c r="HD150" s="117"/>
      <c r="HE150" s="117"/>
      <c r="HF150" s="117"/>
      <c r="HG150" s="117"/>
      <c r="HH150" s="117"/>
      <c r="HI150" s="117"/>
      <c r="HJ150" s="117"/>
      <c r="HK150" s="117"/>
      <c r="HL150" s="117"/>
      <c r="HM150" s="117"/>
      <c r="HN150" s="117"/>
      <c r="HO150" s="117"/>
      <c r="HP150" s="117"/>
      <c r="HQ150" s="117"/>
      <c r="HR150" s="117"/>
      <c r="HS150" s="117"/>
      <c r="HT150" s="117"/>
      <c r="HU150" s="117"/>
      <c r="HV150" s="117"/>
      <c r="HW150" s="117"/>
      <c r="HX150" s="117"/>
      <c r="HY150" s="117"/>
      <c r="HZ150" s="117"/>
      <c r="IA150" s="117"/>
      <c r="IB150" s="117"/>
      <c r="IC150" s="117"/>
      <c r="ID150" s="117"/>
    </row>
    <row r="151" spans="1:238" s="3" customFormat="1">
      <c r="A151" s="118"/>
      <c r="B151" s="113" t="s">
        <v>85</v>
      </c>
      <c r="C151" s="112" t="s">
        <v>16</v>
      </c>
      <c r="D151" s="12">
        <v>11</v>
      </c>
      <c r="E151" s="77">
        <f>D151*E149</f>
        <v>0.96249999999999991</v>
      </c>
      <c r="F151" s="5"/>
      <c r="G151" s="114">
        <f>E151*F151</f>
        <v>0</v>
      </c>
      <c r="H151" s="114"/>
      <c r="I151" s="114"/>
      <c r="J151" s="114"/>
      <c r="K151" s="114"/>
      <c r="L151" s="114">
        <f>G151+I151+K151</f>
        <v>0</v>
      </c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  <c r="AG151" s="117"/>
      <c r="AH151" s="117"/>
      <c r="AI151" s="117"/>
      <c r="AJ151" s="117"/>
      <c r="AK151" s="117"/>
      <c r="AL151" s="117"/>
      <c r="AM151" s="117"/>
      <c r="AN151" s="117"/>
      <c r="AO151" s="117"/>
      <c r="AP151" s="117"/>
      <c r="AQ151" s="117"/>
      <c r="AR151" s="117"/>
      <c r="AS151" s="117"/>
      <c r="AT151" s="117"/>
      <c r="AU151" s="117"/>
      <c r="AV151" s="117"/>
      <c r="AW151" s="117"/>
      <c r="AX151" s="117"/>
      <c r="AY151" s="117"/>
      <c r="AZ151" s="117"/>
      <c r="BA151" s="117"/>
      <c r="BB151" s="117"/>
      <c r="BC151" s="117"/>
      <c r="BD151" s="117"/>
      <c r="BE151" s="117"/>
      <c r="BF151" s="117"/>
      <c r="BG151" s="117"/>
      <c r="BH151" s="117"/>
      <c r="BI151" s="117"/>
      <c r="BJ151" s="117"/>
      <c r="BK151" s="117"/>
      <c r="BL151" s="117"/>
      <c r="BM151" s="117"/>
      <c r="BN151" s="117"/>
      <c r="BO151" s="117"/>
      <c r="BP151" s="117"/>
      <c r="BQ151" s="117"/>
      <c r="BR151" s="117"/>
      <c r="BS151" s="117"/>
      <c r="BT151" s="117"/>
      <c r="BU151" s="117"/>
      <c r="BV151" s="117"/>
      <c r="BW151" s="117"/>
      <c r="BX151" s="117"/>
      <c r="BY151" s="117"/>
      <c r="BZ151" s="117"/>
      <c r="CA151" s="117"/>
      <c r="CB151" s="117"/>
      <c r="CC151" s="117"/>
      <c r="CD151" s="117"/>
      <c r="CE151" s="117"/>
      <c r="CF151" s="117"/>
      <c r="CG151" s="117"/>
      <c r="CH151" s="117"/>
      <c r="CI151" s="117"/>
      <c r="CJ151" s="117"/>
      <c r="CK151" s="117"/>
      <c r="CL151" s="117"/>
      <c r="CM151" s="117"/>
      <c r="CN151" s="117"/>
      <c r="CO151" s="117"/>
      <c r="CP151" s="117"/>
      <c r="CQ151" s="117"/>
      <c r="CR151" s="117"/>
      <c r="CS151" s="117"/>
      <c r="CT151" s="117"/>
      <c r="CU151" s="117"/>
      <c r="CV151" s="117"/>
      <c r="CW151" s="117"/>
      <c r="CX151" s="117"/>
      <c r="CY151" s="117"/>
      <c r="CZ151" s="117"/>
      <c r="DA151" s="117"/>
      <c r="DB151" s="117"/>
      <c r="DC151" s="117"/>
      <c r="DD151" s="117"/>
      <c r="DE151" s="117"/>
      <c r="DF151" s="117"/>
      <c r="DG151" s="117"/>
      <c r="DH151" s="117"/>
      <c r="DI151" s="117"/>
      <c r="DJ151" s="117"/>
      <c r="DK151" s="117"/>
      <c r="DL151" s="117"/>
      <c r="DM151" s="117"/>
      <c r="DN151" s="117"/>
      <c r="DO151" s="117"/>
      <c r="DP151" s="117"/>
      <c r="DQ151" s="117"/>
      <c r="DR151" s="117"/>
      <c r="DS151" s="117"/>
      <c r="DT151" s="117"/>
      <c r="DU151" s="117"/>
      <c r="DV151" s="117"/>
      <c r="DW151" s="117"/>
      <c r="DX151" s="117"/>
      <c r="DY151" s="117"/>
      <c r="DZ151" s="117"/>
      <c r="EA151" s="117"/>
      <c r="EB151" s="117"/>
      <c r="EC151" s="117"/>
      <c r="ED151" s="117"/>
      <c r="EE151" s="117"/>
      <c r="EF151" s="117"/>
      <c r="EG151" s="117"/>
      <c r="EH151" s="117"/>
      <c r="EI151" s="117"/>
      <c r="EJ151" s="117"/>
      <c r="EK151" s="117"/>
      <c r="EL151" s="117"/>
      <c r="EM151" s="117"/>
      <c r="EN151" s="117"/>
      <c r="EO151" s="117"/>
      <c r="EP151" s="117"/>
      <c r="EQ151" s="117"/>
      <c r="ER151" s="117"/>
      <c r="ES151" s="117"/>
      <c r="ET151" s="117"/>
      <c r="EU151" s="117"/>
      <c r="EV151" s="117"/>
      <c r="EW151" s="117"/>
      <c r="EX151" s="117"/>
      <c r="EY151" s="117"/>
      <c r="EZ151" s="117"/>
      <c r="FA151" s="117"/>
      <c r="FB151" s="117"/>
      <c r="FC151" s="117"/>
      <c r="FD151" s="117"/>
      <c r="FE151" s="117"/>
      <c r="FF151" s="117"/>
      <c r="FG151" s="117"/>
      <c r="FH151" s="117"/>
      <c r="FI151" s="117"/>
      <c r="FJ151" s="117"/>
      <c r="FK151" s="117"/>
      <c r="FL151" s="117"/>
      <c r="FM151" s="117"/>
      <c r="FN151" s="117"/>
      <c r="FO151" s="117"/>
      <c r="FP151" s="117"/>
      <c r="FQ151" s="117"/>
      <c r="FR151" s="117"/>
      <c r="FS151" s="117"/>
      <c r="FT151" s="117"/>
      <c r="FU151" s="117"/>
      <c r="FV151" s="117"/>
      <c r="FW151" s="117"/>
      <c r="FX151" s="117"/>
      <c r="FY151" s="117"/>
      <c r="FZ151" s="117"/>
      <c r="GA151" s="117"/>
      <c r="GB151" s="117"/>
      <c r="GC151" s="117"/>
      <c r="GD151" s="117"/>
      <c r="GE151" s="117"/>
      <c r="GF151" s="117"/>
      <c r="GG151" s="117"/>
      <c r="GH151" s="117"/>
      <c r="GI151" s="117"/>
      <c r="GJ151" s="117"/>
      <c r="GK151" s="117"/>
      <c r="GL151" s="117"/>
      <c r="GM151" s="117"/>
      <c r="GN151" s="117"/>
      <c r="GO151" s="117"/>
      <c r="GP151" s="117"/>
      <c r="GQ151" s="117"/>
      <c r="GR151" s="117"/>
      <c r="GS151" s="117"/>
      <c r="GT151" s="117"/>
      <c r="GU151" s="117"/>
      <c r="GV151" s="117"/>
      <c r="GW151" s="117"/>
      <c r="GX151" s="117"/>
      <c r="GY151" s="117"/>
      <c r="GZ151" s="117"/>
      <c r="HA151" s="117"/>
      <c r="HB151" s="117"/>
      <c r="HC151" s="117"/>
      <c r="HD151" s="117"/>
      <c r="HE151" s="117"/>
      <c r="HF151" s="117"/>
      <c r="HG151" s="117"/>
      <c r="HH151" s="117"/>
      <c r="HI151" s="117"/>
      <c r="HJ151" s="117"/>
      <c r="HK151" s="117"/>
      <c r="HL151" s="117"/>
      <c r="HM151" s="117"/>
      <c r="HN151" s="117"/>
      <c r="HO151" s="117"/>
      <c r="HP151" s="117"/>
      <c r="HQ151" s="117"/>
      <c r="HR151" s="117"/>
      <c r="HS151" s="117"/>
      <c r="HT151" s="117"/>
      <c r="HU151" s="117"/>
      <c r="HV151" s="117"/>
      <c r="HW151" s="117"/>
      <c r="HX151" s="117"/>
      <c r="HY151" s="117"/>
      <c r="HZ151" s="117"/>
      <c r="IA151" s="117"/>
      <c r="IB151" s="117"/>
      <c r="IC151" s="117"/>
      <c r="ID151" s="117"/>
    </row>
    <row r="152" spans="1:238" s="3" customFormat="1">
      <c r="A152" s="118"/>
      <c r="B152" s="113"/>
      <c r="C152" s="112"/>
      <c r="D152" s="12"/>
      <c r="E152" s="77"/>
      <c r="F152" s="5"/>
      <c r="G152" s="114"/>
      <c r="H152" s="114"/>
      <c r="I152" s="114"/>
      <c r="J152" s="114"/>
      <c r="K152" s="114"/>
      <c r="L152" s="114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7"/>
      <c r="AC152" s="117"/>
      <c r="AD152" s="117"/>
      <c r="AE152" s="117"/>
      <c r="AF152" s="117"/>
      <c r="AG152" s="117"/>
      <c r="AH152" s="117"/>
      <c r="AI152" s="117"/>
      <c r="AJ152" s="117"/>
      <c r="AK152" s="117"/>
      <c r="AL152" s="117"/>
      <c r="AM152" s="117"/>
      <c r="AN152" s="117"/>
      <c r="AO152" s="117"/>
      <c r="AP152" s="117"/>
      <c r="AQ152" s="117"/>
      <c r="AR152" s="117"/>
      <c r="AS152" s="117"/>
      <c r="AT152" s="117"/>
      <c r="AU152" s="117"/>
      <c r="AV152" s="117"/>
      <c r="AW152" s="117"/>
      <c r="AX152" s="117"/>
      <c r="AY152" s="117"/>
      <c r="AZ152" s="117"/>
      <c r="BA152" s="117"/>
      <c r="BB152" s="117"/>
      <c r="BC152" s="117"/>
      <c r="BD152" s="117"/>
      <c r="BE152" s="117"/>
      <c r="BF152" s="117"/>
      <c r="BG152" s="117"/>
      <c r="BH152" s="117"/>
      <c r="BI152" s="117"/>
      <c r="BJ152" s="117"/>
      <c r="BK152" s="117"/>
      <c r="BL152" s="117"/>
      <c r="BM152" s="117"/>
      <c r="BN152" s="117"/>
      <c r="BO152" s="117"/>
      <c r="BP152" s="117"/>
      <c r="BQ152" s="117"/>
      <c r="BR152" s="117"/>
      <c r="BS152" s="117"/>
      <c r="BT152" s="117"/>
      <c r="BU152" s="117"/>
      <c r="BV152" s="117"/>
      <c r="BW152" s="117"/>
      <c r="BX152" s="117"/>
      <c r="BY152" s="117"/>
      <c r="BZ152" s="117"/>
      <c r="CA152" s="117"/>
      <c r="CB152" s="117"/>
      <c r="CC152" s="117"/>
      <c r="CD152" s="117"/>
      <c r="CE152" s="117"/>
      <c r="CF152" s="117"/>
      <c r="CG152" s="117"/>
      <c r="CH152" s="117"/>
      <c r="CI152" s="117"/>
      <c r="CJ152" s="117"/>
      <c r="CK152" s="117"/>
      <c r="CL152" s="117"/>
      <c r="CM152" s="117"/>
      <c r="CN152" s="117"/>
      <c r="CO152" s="117"/>
      <c r="CP152" s="117"/>
      <c r="CQ152" s="117"/>
      <c r="CR152" s="117"/>
      <c r="CS152" s="117"/>
      <c r="CT152" s="117"/>
      <c r="CU152" s="117"/>
      <c r="CV152" s="117"/>
      <c r="CW152" s="117"/>
      <c r="CX152" s="117"/>
      <c r="CY152" s="117"/>
      <c r="CZ152" s="117"/>
      <c r="DA152" s="117"/>
      <c r="DB152" s="117"/>
      <c r="DC152" s="117"/>
      <c r="DD152" s="117"/>
      <c r="DE152" s="117"/>
      <c r="DF152" s="117"/>
      <c r="DG152" s="117"/>
      <c r="DH152" s="117"/>
      <c r="DI152" s="117"/>
      <c r="DJ152" s="117"/>
      <c r="DK152" s="117"/>
      <c r="DL152" s="117"/>
      <c r="DM152" s="117"/>
      <c r="DN152" s="117"/>
      <c r="DO152" s="117"/>
      <c r="DP152" s="117"/>
      <c r="DQ152" s="117"/>
      <c r="DR152" s="117"/>
      <c r="DS152" s="117"/>
      <c r="DT152" s="117"/>
      <c r="DU152" s="117"/>
      <c r="DV152" s="117"/>
      <c r="DW152" s="117"/>
      <c r="DX152" s="117"/>
      <c r="DY152" s="117"/>
      <c r="DZ152" s="117"/>
      <c r="EA152" s="117"/>
      <c r="EB152" s="117"/>
      <c r="EC152" s="117"/>
      <c r="ED152" s="117"/>
      <c r="EE152" s="117"/>
      <c r="EF152" s="117"/>
      <c r="EG152" s="117"/>
      <c r="EH152" s="117"/>
      <c r="EI152" s="117"/>
      <c r="EJ152" s="117"/>
      <c r="EK152" s="117"/>
      <c r="EL152" s="117"/>
      <c r="EM152" s="117"/>
      <c r="EN152" s="117"/>
      <c r="EO152" s="117"/>
      <c r="EP152" s="117"/>
      <c r="EQ152" s="117"/>
      <c r="ER152" s="117"/>
      <c r="ES152" s="117"/>
      <c r="ET152" s="117"/>
      <c r="EU152" s="117"/>
      <c r="EV152" s="117"/>
      <c r="EW152" s="117"/>
      <c r="EX152" s="117"/>
      <c r="EY152" s="117"/>
      <c r="EZ152" s="117"/>
      <c r="FA152" s="117"/>
      <c r="FB152" s="117"/>
      <c r="FC152" s="117"/>
      <c r="FD152" s="117"/>
      <c r="FE152" s="117"/>
      <c r="FF152" s="117"/>
      <c r="FG152" s="117"/>
      <c r="FH152" s="117"/>
      <c r="FI152" s="117"/>
      <c r="FJ152" s="117"/>
      <c r="FK152" s="117"/>
      <c r="FL152" s="117"/>
      <c r="FM152" s="117"/>
      <c r="FN152" s="117"/>
      <c r="FO152" s="117"/>
      <c r="FP152" s="117"/>
      <c r="FQ152" s="117"/>
      <c r="FR152" s="117"/>
      <c r="FS152" s="117"/>
      <c r="FT152" s="117"/>
      <c r="FU152" s="117"/>
      <c r="FV152" s="117"/>
      <c r="FW152" s="117"/>
      <c r="FX152" s="117"/>
      <c r="FY152" s="117"/>
      <c r="FZ152" s="117"/>
      <c r="GA152" s="117"/>
      <c r="GB152" s="117"/>
      <c r="GC152" s="117"/>
      <c r="GD152" s="117"/>
      <c r="GE152" s="117"/>
      <c r="GF152" s="117"/>
      <c r="GG152" s="117"/>
      <c r="GH152" s="117"/>
      <c r="GI152" s="117"/>
      <c r="GJ152" s="117"/>
      <c r="GK152" s="117"/>
      <c r="GL152" s="117"/>
      <c r="GM152" s="117"/>
      <c r="GN152" s="117"/>
      <c r="GO152" s="117"/>
      <c r="GP152" s="117"/>
      <c r="GQ152" s="117"/>
      <c r="GR152" s="117"/>
      <c r="GS152" s="117"/>
      <c r="GT152" s="117"/>
      <c r="GU152" s="117"/>
      <c r="GV152" s="117"/>
      <c r="GW152" s="117"/>
      <c r="GX152" s="117"/>
      <c r="GY152" s="117"/>
      <c r="GZ152" s="117"/>
      <c r="HA152" s="117"/>
      <c r="HB152" s="117"/>
      <c r="HC152" s="117"/>
      <c r="HD152" s="117"/>
      <c r="HE152" s="117"/>
      <c r="HF152" s="117"/>
      <c r="HG152" s="117"/>
      <c r="HH152" s="117"/>
      <c r="HI152" s="117"/>
      <c r="HJ152" s="117"/>
      <c r="HK152" s="117"/>
      <c r="HL152" s="117"/>
      <c r="HM152" s="117"/>
      <c r="HN152" s="117"/>
      <c r="HO152" s="117"/>
      <c r="HP152" s="117"/>
      <c r="HQ152" s="117"/>
      <c r="HR152" s="117"/>
      <c r="HS152" s="117"/>
      <c r="HT152" s="117"/>
      <c r="HU152" s="117"/>
      <c r="HV152" s="117"/>
      <c r="HW152" s="117"/>
      <c r="HX152" s="117"/>
      <c r="HY152" s="117"/>
      <c r="HZ152" s="117"/>
      <c r="IA152" s="117"/>
      <c r="IB152" s="117"/>
      <c r="IC152" s="117"/>
      <c r="ID152" s="117"/>
    </row>
    <row r="153" spans="1:238" s="104" customFormat="1" ht="15.75" customHeight="1">
      <c r="A153" s="7">
        <v>17</v>
      </c>
      <c r="B153" s="105" t="s">
        <v>86</v>
      </c>
      <c r="C153" s="7" t="s">
        <v>16</v>
      </c>
      <c r="D153" s="111"/>
      <c r="E153" s="111">
        <f>3.37/10*4</f>
        <v>1.3480000000000001</v>
      </c>
      <c r="F153" s="111"/>
      <c r="G153" s="111"/>
      <c r="H153" s="111"/>
      <c r="I153" s="111"/>
      <c r="J153" s="111"/>
      <c r="K153" s="111"/>
      <c r="L153" s="111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</row>
    <row r="154" spans="1:238" s="6" customFormat="1">
      <c r="A154" s="112"/>
      <c r="B154" s="113" t="s">
        <v>21</v>
      </c>
      <c r="C154" s="112" t="s">
        <v>17</v>
      </c>
      <c r="D154" s="114">
        <v>1.37</v>
      </c>
      <c r="E154" s="107">
        <f>D154*E153</f>
        <v>1.8467600000000002</v>
      </c>
      <c r="F154" s="114"/>
      <c r="G154" s="114"/>
      <c r="H154" s="114"/>
      <c r="I154" s="114">
        <f>H154*E154</f>
        <v>0</v>
      </c>
      <c r="J154" s="114"/>
      <c r="K154" s="114"/>
      <c r="L154" s="114">
        <f>I154</f>
        <v>0</v>
      </c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115"/>
      <c r="AG154" s="115"/>
      <c r="AH154" s="115"/>
      <c r="AI154" s="115"/>
      <c r="AJ154" s="115"/>
      <c r="AK154" s="115"/>
      <c r="AL154" s="115"/>
      <c r="AM154" s="115"/>
      <c r="AN154" s="115"/>
      <c r="AO154" s="115"/>
      <c r="AP154" s="115"/>
      <c r="AQ154" s="115"/>
      <c r="AR154" s="115"/>
      <c r="AS154" s="115"/>
      <c r="AT154" s="115"/>
      <c r="AU154" s="115"/>
      <c r="AV154" s="115"/>
      <c r="AW154" s="115"/>
      <c r="AX154" s="115"/>
      <c r="AY154" s="115"/>
      <c r="AZ154" s="115"/>
      <c r="BA154" s="115"/>
      <c r="BB154" s="115"/>
      <c r="BC154" s="115"/>
      <c r="BD154" s="115"/>
      <c r="BE154" s="115"/>
      <c r="BF154" s="115"/>
      <c r="BG154" s="115"/>
      <c r="BH154" s="115"/>
      <c r="BI154" s="115"/>
      <c r="BJ154" s="115"/>
      <c r="BK154" s="115"/>
      <c r="BL154" s="115"/>
      <c r="BM154" s="115"/>
      <c r="BN154" s="115"/>
      <c r="BO154" s="115"/>
      <c r="BP154" s="115"/>
      <c r="BQ154" s="115"/>
      <c r="BR154" s="115"/>
      <c r="BS154" s="115"/>
      <c r="BT154" s="115"/>
      <c r="BU154" s="115"/>
      <c r="BV154" s="115"/>
      <c r="BW154" s="115"/>
      <c r="BX154" s="115"/>
      <c r="BY154" s="115"/>
      <c r="BZ154" s="115"/>
      <c r="CA154" s="115"/>
      <c r="CB154" s="115"/>
      <c r="CC154" s="115"/>
      <c r="CD154" s="115"/>
      <c r="CE154" s="115"/>
      <c r="CF154" s="115"/>
      <c r="CG154" s="115"/>
      <c r="CH154" s="115"/>
      <c r="CI154" s="115"/>
      <c r="CJ154" s="115"/>
      <c r="CK154" s="115"/>
      <c r="CL154" s="115"/>
      <c r="CM154" s="115"/>
      <c r="CN154" s="115"/>
      <c r="CO154" s="115"/>
      <c r="CP154" s="115"/>
      <c r="CQ154" s="115"/>
      <c r="CR154" s="115"/>
      <c r="CS154" s="115"/>
      <c r="CT154" s="115"/>
      <c r="CU154" s="115"/>
      <c r="CV154" s="115"/>
      <c r="CW154" s="115"/>
      <c r="CX154" s="115"/>
      <c r="CY154" s="115"/>
      <c r="CZ154" s="115"/>
      <c r="DA154" s="115"/>
      <c r="DB154" s="115"/>
      <c r="DC154" s="115"/>
      <c r="DD154" s="115"/>
      <c r="DE154" s="115"/>
      <c r="DF154" s="115"/>
      <c r="DG154" s="115"/>
      <c r="DH154" s="115"/>
      <c r="DI154" s="115"/>
      <c r="DJ154" s="115"/>
      <c r="DK154" s="115"/>
      <c r="DL154" s="115"/>
      <c r="DM154" s="115"/>
      <c r="DN154" s="115"/>
      <c r="DO154" s="115"/>
      <c r="DP154" s="115"/>
      <c r="DQ154" s="115"/>
      <c r="DR154" s="115"/>
      <c r="DS154" s="115"/>
      <c r="DT154" s="115"/>
      <c r="DU154" s="115"/>
      <c r="DV154" s="115"/>
      <c r="DW154" s="115"/>
      <c r="DX154" s="115"/>
      <c r="DY154" s="115"/>
      <c r="DZ154" s="115"/>
      <c r="EA154" s="115"/>
      <c r="EB154" s="115"/>
      <c r="EC154" s="115"/>
      <c r="ED154" s="115"/>
      <c r="EE154" s="115"/>
      <c r="EF154" s="115"/>
      <c r="EG154" s="115"/>
      <c r="EH154" s="115"/>
      <c r="EI154" s="115"/>
      <c r="EJ154" s="115"/>
      <c r="EK154" s="115"/>
      <c r="EL154" s="115"/>
      <c r="EM154" s="115"/>
      <c r="EN154" s="115"/>
      <c r="EO154" s="115"/>
      <c r="EP154" s="115"/>
      <c r="EQ154" s="115"/>
      <c r="ER154" s="115"/>
      <c r="ES154" s="115"/>
      <c r="ET154" s="115"/>
      <c r="EU154" s="115"/>
      <c r="EV154" s="115"/>
      <c r="EW154" s="115"/>
      <c r="EX154" s="115"/>
      <c r="EY154" s="115"/>
      <c r="EZ154" s="115"/>
      <c r="FA154" s="115"/>
      <c r="FB154" s="115"/>
      <c r="FC154" s="115"/>
      <c r="FD154" s="115"/>
      <c r="FE154" s="115"/>
      <c r="FF154" s="115"/>
      <c r="FG154" s="115"/>
      <c r="FH154" s="115"/>
      <c r="FI154" s="115"/>
      <c r="FJ154" s="115"/>
      <c r="FK154" s="115"/>
      <c r="FL154" s="115"/>
      <c r="FM154" s="115"/>
      <c r="FN154" s="115"/>
      <c r="FO154" s="115"/>
      <c r="FP154" s="115"/>
      <c r="FQ154" s="115"/>
      <c r="FR154" s="115"/>
      <c r="FS154" s="115"/>
      <c r="FT154" s="115"/>
      <c r="FU154" s="115"/>
      <c r="FV154" s="115"/>
      <c r="FW154" s="115"/>
      <c r="FX154" s="115"/>
      <c r="FY154" s="115"/>
      <c r="FZ154" s="115"/>
      <c r="GA154" s="115"/>
      <c r="GB154" s="115"/>
      <c r="GC154" s="115"/>
      <c r="GD154" s="115"/>
      <c r="GE154" s="115"/>
      <c r="GF154" s="115"/>
      <c r="GG154" s="115"/>
      <c r="GH154" s="115"/>
      <c r="GI154" s="115"/>
      <c r="GJ154" s="115"/>
      <c r="GK154" s="115"/>
      <c r="GL154" s="115"/>
      <c r="GM154" s="115"/>
      <c r="GN154" s="115"/>
      <c r="GO154" s="115"/>
      <c r="GP154" s="115"/>
      <c r="GQ154" s="115"/>
      <c r="GR154" s="115"/>
      <c r="GS154" s="115"/>
      <c r="GT154" s="115"/>
      <c r="GU154" s="115"/>
      <c r="GV154" s="115"/>
      <c r="GW154" s="115"/>
      <c r="GX154" s="115"/>
      <c r="GY154" s="115"/>
      <c r="GZ154" s="115"/>
      <c r="HA154" s="115"/>
      <c r="HB154" s="115"/>
      <c r="HC154" s="115"/>
      <c r="HD154" s="115"/>
      <c r="HE154" s="115"/>
      <c r="HF154" s="115"/>
      <c r="HG154" s="115"/>
      <c r="HH154" s="115"/>
      <c r="HI154" s="115"/>
      <c r="HJ154" s="115"/>
      <c r="HK154" s="115"/>
      <c r="HL154" s="115"/>
      <c r="HM154" s="115"/>
      <c r="HN154" s="115"/>
      <c r="HO154" s="115"/>
      <c r="HP154" s="115"/>
      <c r="HQ154" s="115"/>
      <c r="HR154" s="115"/>
      <c r="HS154" s="115"/>
      <c r="HT154" s="115"/>
      <c r="HU154" s="115"/>
      <c r="HV154" s="115"/>
      <c r="HW154" s="115"/>
      <c r="HX154" s="115"/>
      <c r="HY154" s="115"/>
      <c r="HZ154" s="115"/>
      <c r="IA154" s="115"/>
      <c r="IB154" s="115"/>
      <c r="IC154" s="115"/>
      <c r="ID154" s="115"/>
    </row>
    <row r="155" spans="1:238" s="3" customFormat="1">
      <c r="A155" s="116"/>
      <c r="B155" s="108" t="s">
        <v>87</v>
      </c>
      <c r="C155" s="11" t="s">
        <v>16</v>
      </c>
      <c r="D155" s="12">
        <v>1.02</v>
      </c>
      <c r="E155" s="114">
        <f>D155*E153</f>
        <v>1.3749600000000002</v>
      </c>
      <c r="F155" s="114"/>
      <c r="G155" s="114">
        <f t="shared" ref="G155" si="26">F155*E155</f>
        <v>0</v>
      </c>
      <c r="H155" s="12"/>
      <c r="I155" s="12"/>
      <c r="J155" s="12"/>
      <c r="K155" s="12"/>
      <c r="L155" s="12">
        <f t="shared" ref="L155" si="27">G155</f>
        <v>0</v>
      </c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7"/>
      <c r="AA155" s="117"/>
      <c r="AB155" s="117"/>
      <c r="AC155" s="117"/>
      <c r="AD155" s="117"/>
      <c r="AE155" s="117"/>
      <c r="AF155" s="117"/>
      <c r="AG155" s="117"/>
      <c r="AH155" s="117"/>
      <c r="AI155" s="117"/>
      <c r="AJ155" s="117"/>
      <c r="AK155" s="117"/>
      <c r="AL155" s="117"/>
      <c r="AM155" s="117"/>
      <c r="AN155" s="117"/>
      <c r="AO155" s="117"/>
      <c r="AP155" s="117"/>
      <c r="AQ155" s="117"/>
      <c r="AR155" s="117"/>
      <c r="AS155" s="117"/>
      <c r="AT155" s="117"/>
      <c r="AU155" s="117"/>
      <c r="AV155" s="117"/>
      <c r="AW155" s="117"/>
      <c r="AX155" s="117"/>
      <c r="AY155" s="117"/>
      <c r="AZ155" s="117"/>
      <c r="BA155" s="117"/>
      <c r="BB155" s="117"/>
      <c r="BC155" s="117"/>
      <c r="BD155" s="117"/>
      <c r="BE155" s="117"/>
      <c r="BF155" s="117"/>
      <c r="BG155" s="117"/>
      <c r="BH155" s="117"/>
      <c r="BI155" s="117"/>
      <c r="BJ155" s="117"/>
      <c r="BK155" s="117"/>
      <c r="BL155" s="117"/>
      <c r="BM155" s="117"/>
      <c r="BN155" s="117"/>
      <c r="BO155" s="117"/>
      <c r="BP155" s="117"/>
      <c r="BQ155" s="117"/>
      <c r="BR155" s="117"/>
      <c r="BS155" s="117"/>
      <c r="BT155" s="117"/>
      <c r="BU155" s="117"/>
      <c r="BV155" s="117"/>
      <c r="BW155" s="117"/>
      <c r="BX155" s="117"/>
      <c r="BY155" s="117"/>
      <c r="BZ155" s="117"/>
      <c r="CA155" s="117"/>
      <c r="CB155" s="117"/>
      <c r="CC155" s="117"/>
      <c r="CD155" s="117"/>
      <c r="CE155" s="117"/>
      <c r="CF155" s="117"/>
      <c r="CG155" s="117"/>
      <c r="CH155" s="117"/>
      <c r="CI155" s="117"/>
      <c r="CJ155" s="117"/>
      <c r="CK155" s="117"/>
      <c r="CL155" s="117"/>
      <c r="CM155" s="117"/>
      <c r="CN155" s="117"/>
      <c r="CO155" s="117"/>
      <c r="CP155" s="117"/>
      <c r="CQ155" s="117"/>
      <c r="CR155" s="117"/>
      <c r="CS155" s="117"/>
      <c r="CT155" s="117"/>
      <c r="CU155" s="117"/>
      <c r="CV155" s="117"/>
      <c r="CW155" s="117"/>
      <c r="CX155" s="117"/>
      <c r="CY155" s="117"/>
      <c r="CZ155" s="117"/>
      <c r="DA155" s="117"/>
      <c r="DB155" s="117"/>
      <c r="DC155" s="117"/>
      <c r="DD155" s="117"/>
      <c r="DE155" s="117"/>
      <c r="DF155" s="117"/>
      <c r="DG155" s="117"/>
      <c r="DH155" s="117"/>
      <c r="DI155" s="117"/>
      <c r="DJ155" s="117"/>
      <c r="DK155" s="117"/>
      <c r="DL155" s="117"/>
      <c r="DM155" s="117"/>
      <c r="DN155" s="117"/>
      <c r="DO155" s="117"/>
      <c r="DP155" s="117"/>
      <c r="DQ155" s="117"/>
      <c r="DR155" s="117"/>
      <c r="DS155" s="117"/>
      <c r="DT155" s="117"/>
      <c r="DU155" s="117"/>
      <c r="DV155" s="117"/>
      <c r="DW155" s="117"/>
      <c r="DX155" s="117"/>
      <c r="DY155" s="117"/>
      <c r="DZ155" s="117"/>
      <c r="EA155" s="117"/>
      <c r="EB155" s="117"/>
      <c r="EC155" s="117"/>
      <c r="ED155" s="117"/>
      <c r="EE155" s="117"/>
      <c r="EF155" s="117"/>
      <c r="EG155" s="117"/>
      <c r="EH155" s="117"/>
      <c r="EI155" s="117"/>
      <c r="EJ155" s="117"/>
      <c r="EK155" s="117"/>
      <c r="EL155" s="117"/>
      <c r="EM155" s="117"/>
      <c r="EN155" s="117"/>
      <c r="EO155" s="117"/>
      <c r="EP155" s="117"/>
      <c r="EQ155" s="117"/>
      <c r="ER155" s="117"/>
      <c r="ES155" s="117"/>
      <c r="ET155" s="117"/>
      <c r="EU155" s="117"/>
      <c r="EV155" s="117"/>
      <c r="EW155" s="117"/>
      <c r="EX155" s="117"/>
      <c r="EY155" s="117"/>
      <c r="EZ155" s="117"/>
      <c r="FA155" s="117"/>
      <c r="FB155" s="117"/>
      <c r="FC155" s="117"/>
      <c r="FD155" s="117"/>
      <c r="FE155" s="117"/>
      <c r="FF155" s="117"/>
      <c r="FG155" s="117"/>
      <c r="FH155" s="117"/>
      <c r="FI155" s="117"/>
      <c r="FJ155" s="117"/>
      <c r="FK155" s="117"/>
      <c r="FL155" s="117"/>
      <c r="FM155" s="117"/>
      <c r="FN155" s="117"/>
      <c r="FO155" s="117"/>
      <c r="FP155" s="117"/>
      <c r="FQ155" s="117"/>
      <c r="FR155" s="117"/>
      <c r="FS155" s="117"/>
      <c r="FT155" s="117"/>
      <c r="FU155" s="117"/>
      <c r="FV155" s="117"/>
      <c r="FW155" s="117"/>
      <c r="FX155" s="117"/>
      <c r="FY155" s="117"/>
      <c r="FZ155" s="117"/>
      <c r="GA155" s="117"/>
      <c r="GB155" s="117"/>
      <c r="GC155" s="117"/>
      <c r="GD155" s="117"/>
      <c r="GE155" s="117"/>
      <c r="GF155" s="117"/>
      <c r="GG155" s="117"/>
      <c r="GH155" s="117"/>
      <c r="GI155" s="117"/>
      <c r="GJ155" s="117"/>
      <c r="GK155" s="117"/>
      <c r="GL155" s="117"/>
      <c r="GM155" s="117"/>
      <c r="GN155" s="117"/>
      <c r="GO155" s="117"/>
      <c r="GP155" s="117"/>
      <c r="GQ155" s="117"/>
      <c r="GR155" s="117"/>
      <c r="GS155" s="117"/>
      <c r="GT155" s="117"/>
      <c r="GU155" s="117"/>
      <c r="GV155" s="117"/>
      <c r="GW155" s="117"/>
      <c r="GX155" s="117"/>
      <c r="GY155" s="117"/>
      <c r="GZ155" s="117"/>
      <c r="HA155" s="117"/>
      <c r="HB155" s="117"/>
      <c r="HC155" s="117"/>
      <c r="HD155" s="117"/>
      <c r="HE155" s="117"/>
      <c r="HF155" s="117"/>
      <c r="HG155" s="117"/>
      <c r="HH155" s="117"/>
      <c r="HI155" s="117"/>
      <c r="HJ155" s="117"/>
      <c r="HK155" s="117"/>
      <c r="HL155" s="117"/>
      <c r="HM155" s="117"/>
      <c r="HN155" s="117"/>
      <c r="HO155" s="117"/>
      <c r="HP155" s="117"/>
      <c r="HQ155" s="117"/>
      <c r="HR155" s="117"/>
      <c r="HS155" s="117"/>
      <c r="HT155" s="117"/>
      <c r="HU155" s="117"/>
      <c r="HV155" s="117"/>
      <c r="HW155" s="117"/>
      <c r="HX155" s="117"/>
      <c r="HY155" s="117"/>
      <c r="HZ155" s="117"/>
      <c r="IA155" s="117"/>
      <c r="IB155" s="117"/>
      <c r="IC155" s="117"/>
      <c r="ID155" s="117"/>
    </row>
    <row r="156" spans="1:238" s="3" customFormat="1">
      <c r="A156" s="118"/>
      <c r="B156" s="113" t="s">
        <v>22</v>
      </c>
      <c r="C156" s="112" t="s">
        <v>0</v>
      </c>
      <c r="D156" s="12">
        <v>0.28299999999999997</v>
      </c>
      <c r="E156" s="77">
        <f>D156*E153</f>
        <v>0.38148399999999999</v>
      </c>
      <c r="F156" s="5"/>
      <c r="G156" s="114"/>
      <c r="H156" s="114"/>
      <c r="I156" s="114"/>
      <c r="J156" s="114"/>
      <c r="K156" s="114">
        <f>E156*J156</f>
        <v>0</v>
      </c>
      <c r="L156" s="114">
        <f>K156</f>
        <v>0</v>
      </c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  <c r="Y156" s="117"/>
      <c r="Z156" s="117"/>
      <c r="AA156" s="117"/>
      <c r="AB156" s="117"/>
      <c r="AC156" s="117"/>
      <c r="AD156" s="117"/>
      <c r="AE156" s="117"/>
      <c r="AF156" s="117"/>
      <c r="AG156" s="117"/>
      <c r="AH156" s="117"/>
      <c r="AI156" s="117"/>
      <c r="AJ156" s="117"/>
      <c r="AK156" s="117"/>
      <c r="AL156" s="117"/>
      <c r="AM156" s="117"/>
      <c r="AN156" s="117"/>
      <c r="AO156" s="117"/>
      <c r="AP156" s="117"/>
      <c r="AQ156" s="117"/>
      <c r="AR156" s="117"/>
      <c r="AS156" s="117"/>
      <c r="AT156" s="117"/>
      <c r="AU156" s="117"/>
      <c r="AV156" s="117"/>
      <c r="AW156" s="117"/>
      <c r="AX156" s="117"/>
      <c r="AY156" s="117"/>
      <c r="AZ156" s="117"/>
      <c r="BA156" s="117"/>
      <c r="BB156" s="117"/>
      <c r="BC156" s="117"/>
      <c r="BD156" s="117"/>
      <c r="BE156" s="117"/>
      <c r="BF156" s="117"/>
      <c r="BG156" s="117"/>
      <c r="BH156" s="117"/>
      <c r="BI156" s="117"/>
      <c r="BJ156" s="117"/>
      <c r="BK156" s="117"/>
      <c r="BL156" s="117"/>
      <c r="BM156" s="117"/>
      <c r="BN156" s="117"/>
      <c r="BO156" s="117"/>
      <c r="BP156" s="117"/>
      <c r="BQ156" s="117"/>
      <c r="BR156" s="117"/>
      <c r="BS156" s="117"/>
      <c r="BT156" s="117"/>
      <c r="BU156" s="117"/>
      <c r="BV156" s="117"/>
      <c r="BW156" s="117"/>
      <c r="BX156" s="117"/>
      <c r="BY156" s="117"/>
      <c r="BZ156" s="117"/>
      <c r="CA156" s="117"/>
      <c r="CB156" s="117"/>
      <c r="CC156" s="117"/>
      <c r="CD156" s="117"/>
      <c r="CE156" s="117"/>
      <c r="CF156" s="117"/>
      <c r="CG156" s="117"/>
      <c r="CH156" s="117"/>
      <c r="CI156" s="117"/>
      <c r="CJ156" s="117"/>
      <c r="CK156" s="117"/>
      <c r="CL156" s="117"/>
      <c r="CM156" s="117"/>
      <c r="CN156" s="117"/>
      <c r="CO156" s="117"/>
      <c r="CP156" s="117"/>
      <c r="CQ156" s="117"/>
      <c r="CR156" s="117"/>
      <c r="CS156" s="117"/>
      <c r="CT156" s="117"/>
      <c r="CU156" s="117"/>
      <c r="CV156" s="117"/>
      <c r="CW156" s="117"/>
      <c r="CX156" s="117"/>
      <c r="CY156" s="117"/>
      <c r="CZ156" s="117"/>
      <c r="DA156" s="117"/>
      <c r="DB156" s="117"/>
      <c r="DC156" s="117"/>
      <c r="DD156" s="117"/>
      <c r="DE156" s="117"/>
      <c r="DF156" s="117"/>
      <c r="DG156" s="117"/>
      <c r="DH156" s="117"/>
      <c r="DI156" s="117"/>
      <c r="DJ156" s="117"/>
      <c r="DK156" s="117"/>
      <c r="DL156" s="117"/>
      <c r="DM156" s="117"/>
      <c r="DN156" s="117"/>
      <c r="DO156" s="117"/>
      <c r="DP156" s="117"/>
      <c r="DQ156" s="117"/>
      <c r="DR156" s="117"/>
      <c r="DS156" s="117"/>
      <c r="DT156" s="117"/>
      <c r="DU156" s="117"/>
      <c r="DV156" s="117"/>
      <c r="DW156" s="117"/>
      <c r="DX156" s="117"/>
      <c r="DY156" s="117"/>
      <c r="DZ156" s="117"/>
      <c r="EA156" s="117"/>
      <c r="EB156" s="117"/>
      <c r="EC156" s="117"/>
      <c r="ED156" s="117"/>
      <c r="EE156" s="117"/>
      <c r="EF156" s="117"/>
      <c r="EG156" s="117"/>
      <c r="EH156" s="117"/>
      <c r="EI156" s="117"/>
      <c r="EJ156" s="117"/>
      <c r="EK156" s="117"/>
      <c r="EL156" s="117"/>
      <c r="EM156" s="117"/>
      <c r="EN156" s="117"/>
      <c r="EO156" s="117"/>
      <c r="EP156" s="117"/>
      <c r="EQ156" s="117"/>
      <c r="ER156" s="117"/>
      <c r="ES156" s="117"/>
      <c r="ET156" s="117"/>
      <c r="EU156" s="117"/>
      <c r="EV156" s="117"/>
      <c r="EW156" s="117"/>
      <c r="EX156" s="117"/>
      <c r="EY156" s="117"/>
      <c r="EZ156" s="117"/>
      <c r="FA156" s="117"/>
      <c r="FB156" s="117"/>
      <c r="FC156" s="117"/>
      <c r="FD156" s="117"/>
      <c r="FE156" s="117"/>
      <c r="FF156" s="117"/>
      <c r="FG156" s="117"/>
      <c r="FH156" s="117"/>
      <c r="FI156" s="117"/>
      <c r="FJ156" s="117"/>
      <c r="FK156" s="117"/>
      <c r="FL156" s="117"/>
      <c r="FM156" s="117"/>
      <c r="FN156" s="117"/>
      <c r="FO156" s="117"/>
      <c r="FP156" s="117"/>
      <c r="FQ156" s="117"/>
      <c r="FR156" s="117"/>
      <c r="FS156" s="117"/>
      <c r="FT156" s="117"/>
      <c r="FU156" s="117"/>
      <c r="FV156" s="117"/>
      <c r="FW156" s="117"/>
      <c r="FX156" s="117"/>
      <c r="FY156" s="117"/>
      <c r="FZ156" s="117"/>
      <c r="GA156" s="117"/>
      <c r="GB156" s="117"/>
      <c r="GC156" s="117"/>
      <c r="GD156" s="117"/>
      <c r="GE156" s="117"/>
      <c r="GF156" s="117"/>
      <c r="GG156" s="117"/>
      <c r="GH156" s="117"/>
      <c r="GI156" s="117"/>
      <c r="GJ156" s="117"/>
      <c r="GK156" s="117"/>
      <c r="GL156" s="117"/>
      <c r="GM156" s="117"/>
      <c r="GN156" s="117"/>
      <c r="GO156" s="117"/>
      <c r="GP156" s="117"/>
      <c r="GQ156" s="117"/>
      <c r="GR156" s="117"/>
      <c r="GS156" s="117"/>
      <c r="GT156" s="117"/>
      <c r="GU156" s="117"/>
      <c r="GV156" s="117"/>
      <c r="GW156" s="117"/>
      <c r="GX156" s="117"/>
      <c r="GY156" s="117"/>
      <c r="GZ156" s="117"/>
      <c r="HA156" s="117"/>
      <c r="HB156" s="117"/>
      <c r="HC156" s="117"/>
      <c r="HD156" s="117"/>
      <c r="HE156" s="117"/>
      <c r="HF156" s="117"/>
      <c r="HG156" s="117"/>
      <c r="HH156" s="117"/>
      <c r="HI156" s="117"/>
      <c r="HJ156" s="117"/>
      <c r="HK156" s="117"/>
      <c r="HL156" s="117"/>
      <c r="HM156" s="117"/>
      <c r="HN156" s="117"/>
      <c r="HO156" s="117"/>
      <c r="HP156" s="117"/>
      <c r="HQ156" s="117"/>
      <c r="HR156" s="117"/>
      <c r="HS156" s="117"/>
      <c r="HT156" s="117"/>
      <c r="HU156" s="117"/>
      <c r="HV156" s="117"/>
      <c r="HW156" s="117"/>
      <c r="HX156" s="117"/>
      <c r="HY156" s="117"/>
      <c r="HZ156" s="117"/>
      <c r="IA156" s="117"/>
      <c r="IB156" s="117"/>
      <c r="IC156" s="117"/>
      <c r="ID156" s="117"/>
    </row>
    <row r="157" spans="1:238" s="3" customFormat="1">
      <c r="A157" s="118"/>
      <c r="B157" s="113" t="s">
        <v>35</v>
      </c>
      <c r="C157" s="112" t="s">
        <v>0</v>
      </c>
      <c r="D157" s="12">
        <v>0.62</v>
      </c>
      <c r="E157" s="77">
        <f>D157*E153</f>
        <v>0.83576000000000006</v>
      </c>
      <c r="F157" s="5"/>
      <c r="G157" s="114">
        <f t="shared" ref="G157" si="28">F157*E157</f>
        <v>0</v>
      </c>
      <c r="H157" s="114"/>
      <c r="I157" s="114"/>
      <c r="J157" s="114"/>
      <c r="K157" s="114"/>
      <c r="L157" s="114">
        <f t="shared" ref="L157" si="29">G157</f>
        <v>0</v>
      </c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  <c r="AC157" s="117"/>
      <c r="AD157" s="117"/>
      <c r="AE157" s="117"/>
      <c r="AF157" s="117"/>
      <c r="AG157" s="117"/>
      <c r="AH157" s="117"/>
      <c r="AI157" s="117"/>
      <c r="AJ157" s="117"/>
      <c r="AK157" s="117"/>
      <c r="AL157" s="117"/>
      <c r="AM157" s="117"/>
      <c r="AN157" s="117"/>
      <c r="AO157" s="117"/>
      <c r="AP157" s="117"/>
      <c r="AQ157" s="117"/>
      <c r="AR157" s="117"/>
      <c r="AS157" s="117"/>
      <c r="AT157" s="117"/>
      <c r="AU157" s="117"/>
      <c r="AV157" s="117"/>
      <c r="AW157" s="117"/>
      <c r="AX157" s="117"/>
      <c r="AY157" s="117"/>
      <c r="AZ157" s="117"/>
      <c r="BA157" s="117"/>
      <c r="BB157" s="117"/>
      <c r="BC157" s="117"/>
      <c r="BD157" s="117"/>
      <c r="BE157" s="117"/>
      <c r="BF157" s="117"/>
      <c r="BG157" s="117"/>
      <c r="BH157" s="117"/>
      <c r="BI157" s="117"/>
      <c r="BJ157" s="117"/>
      <c r="BK157" s="117"/>
      <c r="BL157" s="117"/>
      <c r="BM157" s="117"/>
      <c r="BN157" s="117"/>
      <c r="BO157" s="117"/>
      <c r="BP157" s="117"/>
      <c r="BQ157" s="117"/>
      <c r="BR157" s="117"/>
      <c r="BS157" s="117"/>
      <c r="BT157" s="117"/>
      <c r="BU157" s="117"/>
      <c r="BV157" s="117"/>
      <c r="BW157" s="117"/>
      <c r="BX157" s="117"/>
      <c r="BY157" s="117"/>
      <c r="BZ157" s="117"/>
      <c r="CA157" s="117"/>
      <c r="CB157" s="117"/>
      <c r="CC157" s="117"/>
      <c r="CD157" s="117"/>
      <c r="CE157" s="117"/>
      <c r="CF157" s="117"/>
      <c r="CG157" s="117"/>
      <c r="CH157" s="117"/>
      <c r="CI157" s="117"/>
      <c r="CJ157" s="117"/>
      <c r="CK157" s="117"/>
      <c r="CL157" s="117"/>
      <c r="CM157" s="117"/>
      <c r="CN157" s="117"/>
      <c r="CO157" s="117"/>
      <c r="CP157" s="117"/>
      <c r="CQ157" s="117"/>
      <c r="CR157" s="117"/>
      <c r="CS157" s="117"/>
      <c r="CT157" s="117"/>
      <c r="CU157" s="117"/>
      <c r="CV157" s="117"/>
      <c r="CW157" s="117"/>
      <c r="CX157" s="117"/>
      <c r="CY157" s="117"/>
      <c r="CZ157" s="117"/>
      <c r="DA157" s="117"/>
      <c r="DB157" s="117"/>
      <c r="DC157" s="117"/>
      <c r="DD157" s="117"/>
      <c r="DE157" s="117"/>
      <c r="DF157" s="117"/>
      <c r="DG157" s="117"/>
      <c r="DH157" s="117"/>
      <c r="DI157" s="117"/>
      <c r="DJ157" s="117"/>
      <c r="DK157" s="117"/>
      <c r="DL157" s="117"/>
      <c r="DM157" s="117"/>
      <c r="DN157" s="117"/>
      <c r="DO157" s="117"/>
      <c r="DP157" s="117"/>
      <c r="DQ157" s="117"/>
      <c r="DR157" s="117"/>
      <c r="DS157" s="117"/>
      <c r="DT157" s="117"/>
      <c r="DU157" s="117"/>
      <c r="DV157" s="117"/>
      <c r="DW157" s="117"/>
      <c r="DX157" s="117"/>
      <c r="DY157" s="117"/>
      <c r="DZ157" s="117"/>
      <c r="EA157" s="117"/>
      <c r="EB157" s="117"/>
      <c r="EC157" s="117"/>
      <c r="ED157" s="117"/>
      <c r="EE157" s="117"/>
      <c r="EF157" s="117"/>
      <c r="EG157" s="117"/>
      <c r="EH157" s="117"/>
      <c r="EI157" s="117"/>
      <c r="EJ157" s="117"/>
      <c r="EK157" s="117"/>
      <c r="EL157" s="117"/>
      <c r="EM157" s="117"/>
      <c r="EN157" s="117"/>
      <c r="EO157" s="117"/>
      <c r="EP157" s="117"/>
      <c r="EQ157" s="117"/>
      <c r="ER157" s="117"/>
      <c r="ES157" s="117"/>
      <c r="ET157" s="117"/>
      <c r="EU157" s="117"/>
      <c r="EV157" s="117"/>
      <c r="EW157" s="117"/>
      <c r="EX157" s="117"/>
      <c r="EY157" s="117"/>
      <c r="EZ157" s="117"/>
      <c r="FA157" s="117"/>
      <c r="FB157" s="117"/>
      <c r="FC157" s="117"/>
      <c r="FD157" s="117"/>
      <c r="FE157" s="117"/>
      <c r="FF157" s="117"/>
      <c r="FG157" s="117"/>
      <c r="FH157" s="117"/>
      <c r="FI157" s="117"/>
      <c r="FJ157" s="117"/>
      <c r="FK157" s="117"/>
      <c r="FL157" s="117"/>
      <c r="FM157" s="117"/>
      <c r="FN157" s="117"/>
      <c r="FO157" s="117"/>
      <c r="FP157" s="117"/>
      <c r="FQ157" s="117"/>
      <c r="FR157" s="117"/>
      <c r="FS157" s="117"/>
      <c r="FT157" s="117"/>
      <c r="FU157" s="117"/>
      <c r="FV157" s="117"/>
      <c r="FW157" s="117"/>
      <c r="FX157" s="117"/>
      <c r="FY157" s="117"/>
      <c r="FZ157" s="117"/>
      <c r="GA157" s="117"/>
      <c r="GB157" s="117"/>
      <c r="GC157" s="117"/>
      <c r="GD157" s="117"/>
      <c r="GE157" s="117"/>
      <c r="GF157" s="117"/>
      <c r="GG157" s="117"/>
      <c r="GH157" s="117"/>
      <c r="GI157" s="117"/>
      <c r="GJ157" s="117"/>
      <c r="GK157" s="117"/>
      <c r="GL157" s="117"/>
      <c r="GM157" s="117"/>
      <c r="GN157" s="117"/>
      <c r="GO157" s="117"/>
      <c r="GP157" s="117"/>
      <c r="GQ157" s="117"/>
      <c r="GR157" s="117"/>
      <c r="GS157" s="117"/>
      <c r="GT157" s="117"/>
      <c r="GU157" s="117"/>
      <c r="GV157" s="117"/>
      <c r="GW157" s="117"/>
      <c r="GX157" s="117"/>
      <c r="GY157" s="117"/>
      <c r="GZ157" s="117"/>
      <c r="HA157" s="117"/>
      <c r="HB157" s="117"/>
      <c r="HC157" s="117"/>
      <c r="HD157" s="117"/>
      <c r="HE157" s="117"/>
      <c r="HF157" s="117"/>
      <c r="HG157" s="117"/>
      <c r="HH157" s="117"/>
      <c r="HI157" s="117"/>
      <c r="HJ157" s="117"/>
      <c r="HK157" s="117"/>
      <c r="HL157" s="117"/>
      <c r="HM157" s="117"/>
      <c r="HN157" s="117"/>
      <c r="HO157" s="117"/>
      <c r="HP157" s="117"/>
      <c r="HQ157" s="117"/>
      <c r="HR157" s="117"/>
      <c r="HS157" s="117"/>
      <c r="HT157" s="117"/>
      <c r="HU157" s="117"/>
      <c r="HV157" s="117"/>
      <c r="HW157" s="117"/>
      <c r="HX157" s="117"/>
      <c r="HY157" s="117"/>
      <c r="HZ157" s="117"/>
      <c r="IA157" s="117"/>
      <c r="IB157" s="117"/>
      <c r="IC157" s="117"/>
      <c r="ID157" s="117"/>
    </row>
    <row r="158" spans="1:238" s="104" customFormat="1">
      <c r="A158" s="7"/>
      <c r="B158" s="105"/>
      <c r="C158" s="7"/>
      <c r="D158" s="111"/>
      <c r="E158" s="111"/>
      <c r="F158" s="111"/>
      <c r="G158" s="111"/>
      <c r="H158" s="111"/>
      <c r="I158" s="111"/>
      <c r="J158" s="111"/>
      <c r="K158" s="111"/>
      <c r="L158" s="111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</row>
    <row r="159" spans="1:238" s="10" customFormat="1">
      <c r="A159" s="7">
        <v>18</v>
      </c>
      <c r="B159" s="119" t="s">
        <v>88</v>
      </c>
      <c r="C159" s="7" t="s">
        <v>51</v>
      </c>
      <c r="D159" s="120"/>
      <c r="E159" s="9">
        <v>4</v>
      </c>
      <c r="F159" s="121"/>
      <c r="G159" s="111"/>
      <c r="H159" s="111"/>
      <c r="I159" s="111"/>
      <c r="J159" s="122"/>
      <c r="K159" s="122"/>
      <c r="L159" s="122"/>
    </row>
    <row r="160" spans="1:238" s="10" customFormat="1">
      <c r="A160" s="7"/>
      <c r="B160" s="119"/>
      <c r="C160" s="22" t="s">
        <v>89</v>
      </c>
      <c r="D160" s="123"/>
      <c r="E160" s="25">
        <f>E159/1000</f>
        <v>4.0000000000000001E-3</v>
      </c>
      <c r="F160" s="121"/>
      <c r="G160" s="111"/>
      <c r="H160" s="111"/>
      <c r="I160" s="111"/>
      <c r="J160" s="122"/>
      <c r="K160" s="122"/>
      <c r="L160" s="122"/>
    </row>
    <row r="161" spans="1:239" s="1" customFormat="1">
      <c r="A161" s="8"/>
      <c r="B161" s="108" t="s">
        <v>21</v>
      </c>
      <c r="C161" s="11" t="s">
        <v>17</v>
      </c>
      <c r="D161" s="12">
        <v>2920</v>
      </c>
      <c r="E161" s="12">
        <f>D161*E160</f>
        <v>11.68</v>
      </c>
      <c r="F161" s="12"/>
      <c r="G161" s="12"/>
      <c r="H161" s="12"/>
      <c r="I161" s="12">
        <f>H161*E161</f>
        <v>0</v>
      </c>
      <c r="J161" s="12"/>
      <c r="K161" s="12"/>
      <c r="L161" s="12">
        <f>G161+I161+K161</f>
        <v>0</v>
      </c>
    </row>
    <row r="162" spans="1:239" s="1" customFormat="1">
      <c r="A162" s="13"/>
      <c r="B162" s="110" t="s">
        <v>22</v>
      </c>
      <c r="C162" s="13" t="s">
        <v>0</v>
      </c>
      <c r="D162" s="12">
        <v>1370</v>
      </c>
      <c r="E162" s="12">
        <f>D162*E160</f>
        <v>5.48</v>
      </c>
      <c r="F162" s="12"/>
      <c r="G162" s="12"/>
      <c r="H162" s="12"/>
      <c r="I162" s="12"/>
      <c r="J162" s="12"/>
      <c r="K162" s="12">
        <f>J162*E162</f>
        <v>0</v>
      </c>
      <c r="L162" s="12">
        <f>G162+I162+K162</f>
        <v>0</v>
      </c>
    </row>
    <row r="163" spans="1:239" s="1" customFormat="1">
      <c r="A163" s="7"/>
      <c r="B163" s="108" t="s">
        <v>90</v>
      </c>
      <c r="C163" s="112" t="s">
        <v>51</v>
      </c>
      <c r="D163" s="71" t="s">
        <v>52</v>
      </c>
      <c r="E163" s="12">
        <f>E160*1000</f>
        <v>4</v>
      </c>
      <c r="F163" s="12"/>
      <c r="G163" s="12">
        <f>F163*E163</f>
        <v>0</v>
      </c>
      <c r="H163" s="12"/>
      <c r="I163" s="12"/>
      <c r="J163" s="12"/>
      <c r="K163" s="12"/>
      <c r="L163" s="12">
        <f t="shared" ref="L163:L164" si="30">G163+I163+K163</f>
        <v>0</v>
      </c>
    </row>
    <row r="164" spans="1:239" s="1" customFormat="1">
      <c r="A164" s="8"/>
      <c r="B164" s="110" t="s">
        <v>35</v>
      </c>
      <c r="C164" s="13" t="s">
        <v>0</v>
      </c>
      <c r="D164" s="71">
        <v>101</v>
      </c>
      <c r="E164" s="12">
        <f>D164*E160</f>
        <v>0.40400000000000003</v>
      </c>
      <c r="F164" s="12"/>
      <c r="G164" s="12">
        <f>F164*E164</f>
        <v>0</v>
      </c>
      <c r="H164" s="12"/>
      <c r="I164" s="12"/>
      <c r="J164" s="5"/>
      <c r="K164" s="12"/>
      <c r="L164" s="12">
        <f t="shared" si="30"/>
        <v>0</v>
      </c>
    </row>
    <row r="165" spans="1:239" s="1" customFormat="1">
      <c r="A165" s="7"/>
      <c r="B165" s="110"/>
      <c r="C165" s="13"/>
      <c r="D165" s="71"/>
      <c r="E165" s="12"/>
      <c r="F165" s="12"/>
      <c r="G165" s="12"/>
      <c r="H165" s="12"/>
      <c r="I165" s="12"/>
      <c r="J165" s="5"/>
      <c r="K165" s="12"/>
      <c r="L165" s="12"/>
    </row>
    <row r="166" spans="1:239" s="3" customFormat="1">
      <c r="A166" s="8">
        <v>19</v>
      </c>
      <c r="B166" s="124" t="s">
        <v>91</v>
      </c>
      <c r="C166" s="8" t="s">
        <v>92</v>
      </c>
      <c r="D166" s="125"/>
      <c r="E166" s="9">
        <f>7.01*1</f>
        <v>7.01</v>
      </c>
      <c r="F166" s="9"/>
      <c r="G166" s="9"/>
      <c r="H166" s="9"/>
      <c r="I166" s="9"/>
      <c r="J166" s="9"/>
      <c r="K166" s="75"/>
      <c r="L166" s="9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</row>
    <row r="167" spans="1:239" s="6" customFormat="1">
      <c r="A167" s="13"/>
      <c r="B167" s="106"/>
      <c r="C167" s="13" t="s">
        <v>93</v>
      </c>
      <c r="D167" s="126"/>
      <c r="E167" s="25">
        <f>E166/100</f>
        <v>7.0099999999999996E-2</v>
      </c>
      <c r="F167" s="12"/>
      <c r="G167" s="12"/>
      <c r="H167" s="12"/>
      <c r="I167" s="12"/>
      <c r="J167" s="12"/>
      <c r="K167" s="71"/>
      <c r="L167" s="12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  <c r="FP167" s="16"/>
      <c r="FQ167" s="16"/>
      <c r="FR167" s="16"/>
      <c r="FS167" s="16"/>
      <c r="FT167" s="16"/>
      <c r="FU167" s="16"/>
      <c r="FV167" s="16"/>
      <c r="FW167" s="16"/>
      <c r="FX167" s="16"/>
      <c r="FY167" s="16"/>
      <c r="FZ167" s="16"/>
      <c r="GA167" s="16"/>
      <c r="GB167" s="16"/>
      <c r="GC167" s="16"/>
      <c r="GD167" s="16"/>
      <c r="GE167" s="16"/>
      <c r="GF167" s="16"/>
      <c r="GG167" s="16"/>
      <c r="GH167" s="16"/>
      <c r="GI167" s="16"/>
      <c r="GJ167" s="16"/>
      <c r="GK167" s="16"/>
      <c r="GL167" s="16"/>
      <c r="GM167" s="16"/>
      <c r="GN167" s="16"/>
      <c r="GO167" s="16"/>
      <c r="GP167" s="16"/>
      <c r="GQ167" s="16"/>
      <c r="GR167" s="16"/>
      <c r="GS167" s="16"/>
      <c r="GT167" s="16"/>
      <c r="GU167" s="16"/>
      <c r="GV167" s="16"/>
      <c r="GW167" s="16"/>
      <c r="GX167" s="16"/>
      <c r="GY167" s="16"/>
      <c r="GZ167" s="16"/>
      <c r="HA167" s="16"/>
      <c r="HB167" s="16"/>
      <c r="HC167" s="16"/>
      <c r="HD167" s="16"/>
      <c r="HE167" s="16"/>
      <c r="HF167" s="16"/>
      <c r="HG167" s="16"/>
      <c r="HH167" s="16"/>
      <c r="HI167" s="16"/>
      <c r="HJ167" s="16"/>
      <c r="HK167" s="16"/>
      <c r="HL167" s="16"/>
      <c r="HM167" s="16"/>
      <c r="HN167" s="16"/>
      <c r="HO167" s="16"/>
      <c r="HP167" s="16"/>
      <c r="HQ167" s="16"/>
      <c r="HR167" s="16"/>
      <c r="HS167" s="16"/>
      <c r="HT167" s="16"/>
      <c r="HU167" s="16"/>
      <c r="HV167" s="16"/>
      <c r="HW167" s="16"/>
      <c r="HX167" s="16"/>
      <c r="HY167" s="16"/>
      <c r="HZ167" s="16"/>
      <c r="IA167" s="16"/>
      <c r="IB167" s="16"/>
      <c r="IC167" s="16"/>
      <c r="ID167" s="16"/>
    </row>
    <row r="168" spans="1:239" s="3" customFormat="1">
      <c r="A168" s="8"/>
      <c r="B168" s="108" t="s">
        <v>21</v>
      </c>
      <c r="C168" s="11" t="s">
        <v>17</v>
      </c>
      <c r="D168" s="12">
        <v>660</v>
      </c>
      <c r="E168" s="12">
        <f>E167*D168</f>
        <v>46.265999999999998</v>
      </c>
      <c r="F168" s="12"/>
      <c r="G168" s="12"/>
      <c r="H168" s="5"/>
      <c r="I168" s="12">
        <f>E168*H168</f>
        <v>0</v>
      </c>
      <c r="J168" s="12"/>
      <c r="K168" s="12"/>
      <c r="L168" s="12">
        <f t="shared" ref="L168:L174" si="31">G168+I168+K168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</row>
    <row r="169" spans="1:239" s="3" customFormat="1">
      <c r="A169" s="7"/>
      <c r="B169" s="127" t="s">
        <v>94</v>
      </c>
      <c r="C169" s="11" t="s">
        <v>20</v>
      </c>
      <c r="D169" s="12">
        <v>9.6</v>
      </c>
      <c r="E169" s="12">
        <f>E167*D169</f>
        <v>0.67295999999999989</v>
      </c>
      <c r="F169" s="12"/>
      <c r="G169" s="12"/>
      <c r="H169" s="12"/>
      <c r="I169" s="12"/>
      <c r="J169" s="12"/>
      <c r="K169" s="12">
        <f>E169*J169</f>
        <v>0</v>
      </c>
      <c r="L169" s="12">
        <f t="shared" si="31"/>
        <v>0</v>
      </c>
      <c r="M169" s="16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</row>
    <row r="170" spans="1:239" s="3" customFormat="1">
      <c r="A170" s="13"/>
      <c r="B170" s="110" t="s">
        <v>22</v>
      </c>
      <c r="C170" s="13" t="s">
        <v>0</v>
      </c>
      <c r="D170" s="12">
        <v>39.9</v>
      </c>
      <c r="E170" s="12">
        <f>D170*E167</f>
        <v>2.7969899999999996</v>
      </c>
      <c r="F170" s="4"/>
      <c r="G170" s="4"/>
      <c r="H170" s="4"/>
      <c r="I170" s="5"/>
      <c r="J170" s="5"/>
      <c r="K170" s="12">
        <f>E170*J170</f>
        <v>0</v>
      </c>
      <c r="L170" s="12">
        <f t="shared" si="31"/>
        <v>0</v>
      </c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</row>
    <row r="171" spans="1:239" s="3" customFormat="1">
      <c r="A171" s="128"/>
      <c r="B171" s="109" t="s">
        <v>95</v>
      </c>
      <c r="C171" s="13" t="s">
        <v>53</v>
      </c>
      <c r="D171" s="129">
        <v>1160</v>
      </c>
      <c r="E171" s="129">
        <f>D171*E167</f>
        <v>81.315999999999988</v>
      </c>
      <c r="F171" s="129"/>
      <c r="G171" s="129">
        <f t="shared" ref="G171" si="32">F171*E171</f>
        <v>0</v>
      </c>
      <c r="H171" s="129"/>
      <c r="I171" s="129"/>
      <c r="J171" s="129"/>
      <c r="K171" s="129"/>
      <c r="L171" s="12">
        <f t="shared" si="31"/>
        <v>0</v>
      </c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  <c r="AB171" s="117"/>
      <c r="AC171" s="117"/>
      <c r="AD171" s="117"/>
      <c r="AE171" s="117"/>
      <c r="AF171" s="117"/>
      <c r="AG171" s="117"/>
      <c r="AH171" s="117"/>
      <c r="AI171" s="117"/>
      <c r="AJ171" s="117"/>
      <c r="AK171" s="117"/>
      <c r="AL171" s="117"/>
      <c r="AM171" s="117"/>
      <c r="AN171" s="117"/>
      <c r="AO171" s="117"/>
      <c r="AP171" s="117"/>
      <c r="AQ171" s="117"/>
      <c r="AR171" s="117"/>
      <c r="AS171" s="117"/>
      <c r="AT171" s="117"/>
      <c r="AU171" s="117"/>
      <c r="AV171" s="117"/>
      <c r="AW171" s="117"/>
      <c r="AX171" s="117"/>
      <c r="AY171" s="117"/>
      <c r="AZ171" s="117"/>
      <c r="BA171" s="117"/>
      <c r="BB171" s="117"/>
      <c r="BC171" s="117"/>
      <c r="BD171" s="117"/>
      <c r="BE171" s="117"/>
      <c r="BF171" s="117"/>
      <c r="BG171" s="117"/>
      <c r="BH171" s="117"/>
      <c r="BI171" s="117"/>
      <c r="BJ171" s="117"/>
      <c r="BK171" s="117"/>
      <c r="BL171" s="117"/>
      <c r="BM171" s="117"/>
      <c r="BN171" s="117"/>
      <c r="BO171" s="117"/>
      <c r="BP171" s="117"/>
      <c r="BQ171" s="117"/>
      <c r="BR171" s="117"/>
      <c r="BS171" s="117"/>
      <c r="BT171" s="117"/>
      <c r="BU171" s="117"/>
      <c r="BV171" s="117"/>
      <c r="BW171" s="117"/>
      <c r="BX171" s="117"/>
      <c r="BY171" s="117"/>
      <c r="BZ171" s="117"/>
      <c r="CA171" s="117"/>
      <c r="CB171" s="117"/>
      <c r="CC171" s="117"/>
      <c r="CD171" s="117"/>
      <c r="CE171" s="117"/>
      <c r="CF171" s="117"/>
      <c r="CG171" s="117"/>
      <c r="CH171" s="117"/>
      <c r="CI171" s="117"/>
      <c r="CJ171" s="117"/>
      <c r="CK171" s="117"/>
      <c r="CL171" s="117"/>
      <c r="CM171" s="117"/>
      <c r="CN171" s="117"/>
      <c r="CO171" s="117"/>
      <c r="CP171" s="117"/>
      <c r="CQ171" s="117"/>
      <c r="CR171" s="117"/>
      <c r="CS171" s="117"/>
      <c r="CT171" s="117"/>
      <c r="CU171" s="117"/>
      <c r="CV171" s="117"/>
      <c r="CW171" s="117"/>
      <c r="CX171" s="117"/>
      <c r="CY171" s="117"/>
      <c r="CZ171" s="117"/>
      <c r="DA171" s="117"/>
      <c r="DB171" s="117"/>
      <c r="DC171" s="117"/>
      <c r="DD171" s="117"/>
      <c r="DE171" s="117"/>
      <c r="DF171" s="117"/>
      <c r="DG171" s="117"/>
      <c r="DH171" s="117"/>
      <c r="DI171" s="117"/>
      <c r="DJ171" s="117"/>
      <c r="DK171" s="117"/>
      <c r="DL171" s="117"/>
      <c r="DM171" s="117"/>
      <c r="DN171" s="117"/>
      <c r="DO171" s="117"/>
      <c r="DP171" s="117"/>
      <c r="DQ171" s="117"/>
      <c r="DR171" s="117"/>
      <c r="DS171" s="117"/>
      <c r="DT171" s="117"/>
      <c r="DU171" s="117"/>
      <c r="DV171" s="117"/>
      <c r="DW171" s="117"/>
      <c r="DX171" s="117"/>
      <c r="DY171" s="117"/>
      <c r="DZ171" s="117"/>
      <c r="EA171" s="117"/>
      <c r="EB171" s="117"/>
      <c r="EC171" s="117"/>
      <c r="ED171" s="117"/>
      <c r="EE171" s="117"/>
      <c r="EF171" s="117"/>
      <c r="EG171" s="117"/>
      <c r="EH171" s="117"/>
      <c r="EI171" s="117"/>
      <c r="EJ171" s="117"/>
      <c r="EK171" s="117"/>
      <c r="EL171" s="117"/>
      <c r="EM171" s="117"/>
      <c r="EN171" s="117"/>
      <c r="EO171" s="117"/>
      <c r="EP171" s="117"/>
      <c r="EQ171" s="117"/>
      <c r="ER171" s="117"/>
      <c r="ES171" s="117"/>
      <c r="ET171" s="117"/>
      <c r="EU171" s="117"/>
      <c r="EV171" s="117"/>
      <c r="EW171" s="117"/>
      <c r="EX171" s="117"/>
      <c r="EY171" s="117"/>
      <c r="EZ171" s="117"/>
      <c r="FA171" s="117"/>
      <c r="FB171" s="117"/>
      <c r="FC171" s="117"/>
      <c r="FD171" s="117"/>
      <c r="FE171" s="117"/>
      <c r="FF171" s="117"/>
      <c r="FG171" s="117"/>
      <c r="FH171" s="117"/>
      <c r="FI171" s="117"/>
      <c r="FJ171" s="117"/>
      <c r="FK171" s="117"/>
      <c r="FL171" s="117"/>
      <c r="FM171" s="117"/>
      <c r="FN171" s="117"/>
      <c r="FO171" s="117"/>
      <c r="FP171" s="117"/>
      <c r="FQ171" s="117"/>
      <c r="FR171" s="117"/>
      <c r="FS171" s="117"/>
      <c r="FT171" s="117"/>
      <c r="FU171" s="117"/>
      <c r="FV171" s="117"/>
      <c r="FW171" s="117"/>
      <c r="FX171" s="117"/>
      <c r="FY171" s="117"/>
      <c r="FZ171" s="117"/>
      <c r="GA171" s="117"/>
      <c r="GB171" s="117"/>
      <c r="GC171" s="117"/>
      <c r="GD171" s="117"/>
      <c r="GE171" s="117"/>
      <c r="GF171" s="117"/>
      <c r="GG171" s="117"/>
      <c r="GH171" s="117"/>
      <c r="GI171" s="117"/>
      <c r="GJ171" s="117"/>
      <c r="GK171" s="117"/>
      <c r="GL171" s="117"/>
      <c r="GM171" s="117"/>
      <c r="GN171" s="117"/>
      <c r="GO171" s="117"/>
      <c r="GP171" s="117"/>
      <c r="GQ171" s="117"/>
      <c r="GR171" s="117"/>
      <c r="GS171" s="117"/>
      <c r="GT171" s="117"/>
      <c r="GU171" s="117"/>
      <c r="GV171" s="117"/>
      <c r="GW171" s="117"/>
      <c r="GX171" s="117"/>
      <c r="GY171" s="117"/>
      <c r="GZ171" s="117"/>
      <c r="HA171" s="117"/>
      <c r="HB171" s="117"/>
      <c r="HC171" s="117"/>
      <c r="HD171" s="117"/>
      <c r="HE171" s="117"/>
      <c r="HF171" s="117"/>
      <c r="HG171" s="117"/>
      <c r="HH171" s="117"/>
      <c r="HI171" s="117"/>
      <c r="HJ171" s="117"/>
      <c r="HK171" s="117"/>
      <c r="HL171" s="117"/>
      <c r="HM171" s="117"/>
      <c r="HN171" s="117"/>
      <c r="HO171" s="117"/>
      <c r="HP171" s="117"/>
      <c r="HQ171" s="117"/>
      <c r="HR171" s="117"/>
      <c r="HS171" s="117"/>
      <c r="HT171" s="117"/>
      <c r="HU171" s="117"/>
      <c r="HV171" s="117"/>
      <c r="HW171" s="117"/>
      <c r="HX171" s="117"/>
      <c r="HY171" s="117"/>
      <c r="HZ171" s="117"/>
      <c r="IA171" s="117"/>
      <c r="IB171" s="117"/>
      <c r="IC171" s="117"/>
      <c r="ID171" s="117"/>
      <c r="IE171" s="117"/>
    </row>
    <row r="172" spans="1:239" s="3" customFormat="1">
      <c r="A172" s="7"/>
      <c r="B172" s="109" t="s">
        <v>96</v>
      </c>
      <c r="C172" s="13" t="s">
        <v>53</v>
      </c>
      <c r="D172" s="12">
        <v>193</v>
      </c>
      <c r="E172" s="12">
        <f>D172*E167</f>
        <v>13.529299999999999</v>
      </c>
      <c r="F172" s="12"/>
      <c r="G172" s="5">
        <f>E172*F172</f>
        <v>0</v>
      </c>
      <c r="H172" s="5"/>
      <c r="I172" s="5"/>
      <c r="J172" s="12"/>
      <c r="K172" s="12"/>
      <c r="L172" s="12">
        <f t="shared" si="31"/>
        <v>0</v>
      </c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</row>
    <row r="173" spans="1:239" s="3" customFormat="1">
      <c r="A173" s="8"/>
      <c r="B173" s="110" t="s">
        <v>87</v>
      </c>
      <c r="C173" s="13" t="s">
        <v>16</v>
      </c>
      <c r="D173" s="12">
        <v>101.5</v>
      </c>
      <c r="E173" s="12">
        <f>D173*E167</f>
        <v>7.1151499999999999</v>
      </c>
      <c r="F173" s="114"/>
      <c r="G173" s="5">
        <f t="shared" ref="G173:G174" si="33">E173*F173</f>
        <v>0</v>
      </c>
      <c r="H173" s="5"/>
      <c r="I173" s="5"/>
      <c r="J173" s="12"/>
      <c r="K173" s="12"/>
      <c r="L173" s="12">
        <f t="shared" si="31"/>
        <v>0</v>
      </c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</row>
    <row r="174" spans="1:239" s="3" customFormat="1">
      <c r="A174" s="7"/>
      <c r="B174" s="110" t="s">
        <v>97</v>
      </c>
      <c r="C174" s="13" t="s">
        <v>16</v>
      </c>
      <c r="D174" s="12">
        <v>2.4700000000000002</v>
      </c>
      <c r="E174" s="5">
        <f>D174*E167</f>
        <v>0.173147</v>
      </c>
      <c r="F174" s="12"/>
      <c r="G174" s="5">
        <f t="shared" si="33"/>
        <v>0</v>
      </c>
      <c r="H174" s="5"/>
      <c r="I174" s="5"/>
      <c r="J174" s="12"/>
      <c r="K174" s="12"/>
      <c r="L174" s="12">
        <f t="shared" si="31"/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</row>
    <row r="175" spans="1:239" s="3" customFormat="1">
      <c r="A175" s="128"/>
      <c r="B175" s="130" t="s">
        <v>98</v>
      </c>
      <c r="C175" s="131" t="s">
        <v>16</v>
      </c>
      <c r="D175" s="129">
        <f>7.4+0.53</f>
        <v>7.9300000000000006</v>
      </c>
      <c r="E175" s="129">
        <f>E167*D175</f>
        <v>0.55589299999999997</v>
      </c>
      <c r="F175" s="129"/>
      <c r="G175" s="129">
        <f>F175*E175</f>
        <v>0</v>
      </c>
      <c r="H175" s="129"/>
      <c r="I175" s="129"/>
      <c r="J175" s="129"/>
      <c r="K175" s="129"/>
      <c r="L175" s="129">
        <f>K175+I175+G175</f>
        <v>0</v>
      </c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117"/>
      <c r="AA175" s="117"/>
      <c r="AB175" s="117"/>
      <c r="AC175" s="117"/>
      <c r="AD175" s="117"/>
      <c r="AE175" s="117"/>
      <c r="AF175" s="117"/>
      <c r="AG175" s="117"/>
      <c r="AH175" s="117"/>
      <c r="AI175" s="117"/>
      <c r="AJ175" s="117"/>
      <c r="AK175" s="117"/>
      <c r="AL175" s="117"/>
      <c r="AM175" s="117"/>
      <c r="AN175" s="117"/>
      <c r="AO175" s="117"/>
      <c r="AP175" s="117"/>
      <c r="AQ175" s="117"/>
      <c r="AR175" s="117"/>
      <c r="AS175" s="117"/>
      <c r="AT175" s="117"/>
      <c r="AU175" s="117"/>
      <c r="AV175" s="117"/>
      <c r="AW175" s="117"/>
      <c r="AX175" s="117"/>
      <c r="AY175" s="117"/>
      <c r="AZ175" s="117"/>
      <c r="BA175" s="117"/>
      <c r="BB175" s="117"/>
      <c r="BC175" s="117"/>
      <c r="BD175" s="117"/>
      <c r="BE175" s="117"/>
      <c r="BF175" s="117"/>
      <c r="BG175" s="117"/>
      <c r="BH175" s="117"/>
      <c r="BI175" s="117"/>
      <c r="BJ175" s="117"/>
      <c r="BK175" s="117"/>
      <c r="BL175" s="117"/>
      <c r="BM175" s="117"/>
      <c r="BN175" s="117"/>
      <c r="BO175" s="117"/>
      <c r="BP175" s="117"/>
      <c r="BQ175" s="117"/>
      <c r="BR175" s="117"/>
      <c r="BS175" s="117"/>
      <c r="BT175" s="117"/>
      <c r="BU175" s="117"/>
      <c r="BV175" s="117"/>
      <c r="BW175" s="117"/>
      <c r="BX175" s="117"/>
      <c r="BY175" s="117"/>
      <c r="BZ175" s="117"/>
      <c r="CA175" s="117"/>
      <c r="CB175" s="117"/>
      <c r="CC175" s="117"/>
      <c r="CD175" s="117"/>
      <c r="CE175" s="117"/>
      <c r="CF175" s="117"/>
      <c r="CG175" s="117"/>
      <c r="CH175" s="117"/>
      <c r="CI175" s="117"/>
      <c r="CJ175" s="117"/>
      <c r="CK175" s="117"/>
      <c r="CL175" s="117"/>
      <c r="CM175" s="117"/>
      <c r="CN175" s="117"/>
      <c r="CO175" s="117"/>
      <c r="CP175" s="117"/>
      <c r="CQ175" s="117"/>
      <c r="CR175" s="117"/>
      <c r="CS175" s="117"/>
      <c r="CT175" s="117"/>
      <c r="CU175" s="117"/>
      <c r="CV175" s="117"/>
      <c r="CW175" s="117"/>
      <c r="CX175" s="117"/>
      <c r="CY175" s="117"/>
      <c r="CZ175" s="117"/>
      <c r="DA175" s="117"/>
      <c r="DB175" s="117"/>
      <c r="DC175" s="117"/>
      <c r="DD175" s="117"/>
      <c r="DE175" s="117"/>
      <c r="DF175" s="117"/>
      <c r="DG175" s="117"/>
      <c r="DH175" s="117"/>
      <c r="DI175" s="117"/>
      <c r="DJ175" s="117"/>
      <c r="DK175" s="117"/>
      <c r="DL175" s="117"/>
      <c r="DM175" s="117"/>
      <c r="DN175" s="117"/>
      <c r="DO175" s="117"/>
      <c r="DP175" s="117"/>
      <c r="DQ175" s="117"/>
      <c r="DR175" s="117"/>
      <c r="DS175" s="117"/>
      <c r="DT175" s="117"/>
      <c r="DU175" s="117"/>
      <c r="DV175" s="117"/>
      <c r="DW175" s="117"/>
      <c r="DX175" s="117"/>
      <c r="DY175" s="117"/>
      <c r="DZ175" s="117"/>
      <c r="EA175" s="117"/>
      <c r="EB175" s="117"/>
      <c r="EC175" s="117"/>
      <c r="ED175" s="117"/>
      <c r="EE175" s="117"/>
      <c r="EF175" s="117"/>
      <c r="EG175" s="117"/>
      <c r="EH175" s="117"/>
      <c r="EI175" s="117"/>
      <c r="EJ175" s="117"/>
      <c r="EK175" s="117"/>
      <c r="EL175" s="117"/>
      <c r="EM175" s="117"/>
      <c r="EN175" s="117"/>
      <c r="EO175" s="117"/>
      <c r="EP175" s="117"/>
      <c r="EQ175" s="117"/>
      <c r="ER175" s="117"/>
      <c r="ES175" s="117"/>
      <c r="ET175" s="117"/>
      <c r="EU175" s="117"/>
      <c r="EV175" s="117"/>
      <c r="EW175" s="117"/>
      <c r="EX175" s="117"/>
      <c r="EY175" s="117"/>
      <c r="EZ175" s="117"/>
      <c r="FA175" s="117"/>
      <c r="FB175" s="117"/>
      <c r="FC175" s="117"/>
      <c r="FD175" s="117"/>
      <c r="FE175" s="117"/>
      <c r="FF175" s="117"/>
      <c r="FG175" s="117"/>
      <c r="FH175" s="117"/>
      <c r="FI175" s="117"/>
      <c r="FJ175" s="117"/>
      <c r="FK175" s="117"/>
      <c r="FL175" s="117"/>
      <c r="FM175" s="117"/>
      <c r="FN175" s="117"/>
      <c r="FO175" s="117"/>
      <c r="FP175" s="117"/>
      <c r="FQ175" s="117"/>
      <c r="FR175" s="117"/>
      <c r="FS175" s="117"/>
      <c r="FT175" s="117"/>
      <c r="FU175" s="117"/>
      <c r="FV175" s="117"/>
      <c r="FW175" s="117"/>
      <c r="FX175" s="117"/>
      <c r="FY175" s="117"/>
      <c r="FZ175" s="117"/>
      <c r="GA175" s="117"/>
      <c r="GB175" s="117"/>
      <c r="GC175" s="117"/>
      <c r="GD175" s="117"/>
      <c r="GE175" s="117"/>
      <c r="GF175" s="117"/>
      <c r="GG175" s="117"/>
      <c r="GH175" s="117"/>
      <c r="GI175" s="117"/>
      <c r="GJ175" s="117"/>
      <c r="GK175" s="117"/>
      <c r="GL175" s="117"/>
      <c r="GM175" s="117"/>
      <c r="GN175" s="117"/>
      <c r="GO175" s="117"/>
      <c r="GP175" s="117"/>
      <c r="GQ175" s="117"/>
      <c r="GR175" s="117"/>
      <c r="GS175" s="117"/>
      <c r="GT175" s="117"/>
      <c r="GU175" s="117"/>
      <c r="GV175" s="117"/>
      <c r="GW175" s="117"/>
      <c r="GX175" s="117"/>
      <c r="GY175" s="117"/>
      <c r="GZ175" s="117"/>
      <c r="HA175" s="117"/>
      <c r="HB175" s="117"/>
      <c r="HC175" s="117"/>
      <c r="HD175" s="117"/>
      <c r="HE175" s="117"/>
      <c r="HF175" s="117"/>
      <c r="HG175" s="117"/>
      <c r="HH175" s="117"/>
      <c r="HI175" s="117"/>
      <c r="HJ175" s="117"/>
      <c r="HK175" s="117"/>
      <c r="HL175" s="117"/>
      <c r="HM175" s="117"/>
      <c r="HN175" s="117"/>
      <c r="HO175" s="117"/>
      <c r="HP175" s="117"/>
      <c r="HQ175" s="117"/>
      <c r="HR175" s="117"/>
      <c r="HS175" s="117"/>
      <c r="HT175" s="117"/>
      <c r="HU175" s="117"/>
      <c r="HV175" s="117"/>
      <c r="HW175" s="117"/>
      <c r="HX175" s="117"/>
      <c r="HY175" s="117"/>
      <c r="HZ175" s="117"/>
      <c r="IA175" s="117"/>
      <c r="IB175" s="117"/>
      <c r="IC175" s="117"/>
      <c r="ID175" s="117"/>
      <c r="IE175" s="117"/>
    </row>
    <row r="176" spans="1:239" s="67" customFormat="1">
      <c r="A176" s="13"/>
      <c r="B176" s="132" t="s">
        <v>99</v>
      </c>
      <c r="C176" s="13" t="s">
        <v>16</v>
      </c>
      <c r="D176" s="12">
        <v>4.68</v>
      </c>
      <c r="E176" s="133">
        <f>E167*D176</f>
        <v>0.32806799999999997</v>
      </c>
      <c r="F176" s="12"/>
      <c r="G176" s="129">
        <f t="shared" ref="G176" si="34">F176*E176</f>
        <v>0</v>
      </c>
      <c r="H176" s="12"/>
      <c r="I176" s="12"/>
      <c r="J176" s="12"/>
      <c r="K176" s="12"/>
      <c r="L176" s="12">
        <f t="shared" ref="L176" si="35">K176+I176+G176</f>
        <v>0</v>
      </c>
      <c r="M176" s="134"/>
      <c r="N176" s="135"/>
    </row>
    <row r="177" spans="1:239" s="3" customFormat="1">
      <c r="A177" s="7"/>
      <c r="B177" s="136" t="s">
        <v>100</v>
      </c>
      <c r="C177" s="13" t="s">
        <v>23</v>
      </c>
      <c r="D177" s="12">
        <v>39</v>
      </c>
      <c r="E177" s="12">
        <f>D177*E167</f>
        <v>2.7338999999999998</v>
      </c>
      <c r="F177" s="12"/>
      <c r="G177" s="5">
        <f t="shared" ref="G177:G178" si="36">E177*F177</f>
        <v>0</v>
      </c>
      <c r="H177" s="5"/>
      <c r="I177" s="5"/>
      <c r="J177" s="12"/>
      <c r="K177" s="12"/>
      <c r="L177" s="12">
        <f t="shared" ref="L177:L178" si="37">G177+I177+K177</f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</row>
    <row r="178" spans="1:239" s="3" customFormat="1">
      <c r="A178" s="8"/>
      <c r="B178" s="110" t="s">
        <v>35</v>
      </c>
      <c r="C178" s="13" t="s">
        <v>0</v>
      </c>
      <c r="D178" s="12">
        <v>156</v>
      </c>
      <c r="E178" s="12">
        <f>D178*E167</f>
        <v>10.935599999999999</v>
      </c>
      <c r="F178" s="5"/>
      <c r="G178" s="5">
        <f t="shared" si="36"/>
        <v>0</v>
      </c>
      <c r="H178" s="5"/>
      <c r="I178" s="5"/>
      <c r="J178" s="12"/>
      <c r="K178" s="12"/>
      <c r="L178" s="12">
        <f t="shared" si="37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</row>
    <row r="179" spans="1:239" s="1" customFormat="1">
      <c r="A179" s="7"/>
      <c r="B179" s="110"/>
      <c r="C179" s="13"/>
      <c r="D179" s="71"/>
      <c r="E179" s="12"/>
      <c r="F179" s="12"/>
      <c r="G179" s="12"/>
      <c r="H179" s="12"/>
      <c r="I179" s="12"/>
      <c r="J179" s="5"/>
      <c r="K179" s="12"/>
      <c r="L179" s="12"/>
    </row>
    <row r="180" spans="1:239" s="104" customFormat="1">
      <c r="A180" s="7">
        <v>20</v>
      </c>
      <c r="B180" s="105" t="s">
        <v>101</v>
      </c>
      <c r="C180" s="8" t="s">
        <v>16</v>
      </c>
      <c r="D180" s="9"/>
      <c r="E180" s="9">
        <f>29*1</f>
        <v>29</v>
      </c>
      <c r="F180" s="12"/>
      <c r="G180" s="12"/>
      <c r="H180" s="12"/>
      <c r="I180" s="12"/>
      <c r="J180" s="12"/>
      <c r="K180" s="71"/>
      <c r="L180" s="71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</row>
    <row r="181" spans="1:239" s="6" customFormat="1">
      <c r="A181" s="8"/>
      <c r="B181" s="106"/>
      <c r="C181" s="13" t="s">
        <v>81</v>
      </c>
      <c r="D181" s="12"/>
      <c r="E181" s="107">
        <f>E180/1000</f>
        <v>2.9000000000000001E-2</v>
      </c>
      <c r="F181" s="12"/>
      <c r="G181" s="12"/>
      <c r="H181" s="12"/>
      <c r="I181" s="12"/>
      <c r="J181" s="12"/>
      <c r="K181" s="71"/>
      <c r="L181" s="71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D181" s="16"/>
      <c r="FE181" s="16"/>
      <c r="FF181" s="16"/>
      <c r="FG181" s="16"/>
      <c r="FH181" s="16"/>
      <c r="FI181" s="16"/>
      <c r="FJ181" s="16"/>
      <c r="FK181" s="16"/>
      <c r="FL181" s="16"/>
      <c r="FM181" s="16"/>
      <c r="FN181" s="16"/>
      <c r="FO181" s="16"/>
      <c r="FP181" s="16"/>
      <c r="FQ181" s="16"/>
      <c r="FR181" s="16"/>
      <c r="FS181" s="16"/>
      <c r="FT181" s="16"/>
      <c r="FU181" s="16"/>
      <c r="FV181" s="16"/>
      <c r="FW181" s="16"/>
      <c r="FX181" s="16"/>
      <c r="FY181" s="16"/>
      <c r="FZ181" s="16"/>
      <c r="GA181" s="16"/>
      <c r="GB181" s="16"/>
      <c r="GC181" s="16"/>
      <c r="GD181" s="16"/>
      <c r="GE181" s="16"/>
      <c r="GF181" s="16"/>
      <c r="GG181" s="16"/>
      <c r="GH181" s="16"/>
      <c r="GI181" s="16"/>
      <c r="GJ181" s="16"/>
      <c r="GK181" s="16"/>
      <c r="GL181" s="16"/>
      <c r="GM181" s="16"/>
      <c r="GN181" s="16"/>
      <c r="GO181" s="16"/>
      <c r="GP181" s="16"/>
      <c r="GQ181" s="16"/>
      <c r="GR181" s="16"/>
      <c r="GS181" s="16"/>
      <c r="GT181" s="16"/>
      <c r="GU181" s="16"/>
      <c r="GV181" s="16"/>
      <c r="GW181" s="16"/>
      <c r="GX181" s="16"/>
      <c r="GY181" s="16"/>
      <c r="GZ181" s="16"/>
      <c r="HA181" s="16"/>
      <c r="HB181" s="16"/>
      <c r="HC181" s="16"/>
      <c r="HD181" s="16"/>
      <c r="HE181" s="16"/>
      <c r="HF181" s="16"/>
      <c r="HG181" s="16"/>
      <c r="HH181" s="16"/>
      <c r="HI181" s="16"/>
      <c r="HJ181" s="16"/>
      <c r="HK181" s="16"/>
      <c r="HL181" s="16"/>
      <c r="HM181" s="16"/>
      <c r="HN181" s="16"/>
      <c r="HO181" s="16"/>
      <c r="HP181" s="16"/>
      <c r="HQ181" s="16"/>
      <c r="HR181" s="16"/>
      <c r="HS181" s="16"/>
      <c r="HT181" s="16"/>
      <c r="HU181" s="16"/>
      <c r="HV181" s="16"/>
      <c r="HW181" s="16"/>
      <c r="HX181" s="16"/>
      <c r="HY181" s="16"/>
      <c r="HZ181" s="16"/>
      <c r="IA181" s="16"/>
      <c r="IB181" s="16"/>
      <c r="IC181" s="16"/>
      <c r="ID181" s="16"/>
    </row>
    <row r="182" spans="1:239" s="3" customFormat="1">
      <c r="A182" s="8"/>
      <c r="B182" s="108" t="s">
        <v>21</v>
      </c>
      <c r="C182" s="11" t="s">
        <v>17</v>
      </c>
      <c r="D182" s="12">
        <v>60.8</v>
      </c>
      <c r="E182" s="12">
        <f>D182*E181</f>
        <v>1.7632000000000001</v>
      </c>
      <c r="F182" s="12"/>
      <c r="G182" s="12"/>
      <c r="H182" s="12"/>
      <c r="I182" s="12">
        <f>E182*H182</f>
        <v>0</v>
      </c>
      <c r="J182" s="12"/>
      <c r="K182" s="12"/>
      <c r="L182" s="12">
        <f>G182+I182+K182</f>
        <v>0</v>
      </c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</row>
    <row r="183" spans="1:239" s="3" customFormat="1">
      <c r="A183" s="7"/>
      <c r="B183" s="109" t="s">
        <v>82</v>
      </c>
      <c r="C183" s="11" t="s">
        <v>20</v>
      </c>
      <c r="D183" s="12">
        <v>143</v>
      </c>
      <c r="E183" s="12">
        <f>D183*E181</f>
        <v>4.1470000000000002</v>
      </c>
      <c r="F183" s="12"/>
      <c r="G183" s="12"/>
      <c r="H183" s="12"/>
      <c r="I183" s="12"/>
      <c r="J183" s="12"/>
      <c r="K183" s="12">
        <f>E183*J183</f>
        <v>0</v>
      </c>
      <c r="L183" s="12">
        <f>G183+I183+K183</f>
        <v>0</v>
      </c>
      <c r="M183" s="16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</row>
    <row r="184" spans="1:239" s="3" customFormat="1">
      <c r="A184" s="13"/>
      <c r="B184" s="110" t="s">
        <v>22</v>
      </c>
      <c r="C184" s="13" t="s">
        <v>0</v>
      </c>
      <c r="D184" s="12">
        <v>6.89</v>
      </c>
      <c r="E184" s="12">
        <f>D184*E181</f>
        <v>0.19980999999999999</v>
      </c>
      <c r="F184" s="12"/>
      <c r="G184" s="12"/>
      <c r="H184" s="12"/>
      <c r="I184" s="12"/>
      <c r="J184" s="12"/>
      <c r="K184" s="12">
        <f>E184*J184</f>
        <v>0</v>
      </c>
      <c r="L184" s="12">
        <f>G184+I184+K184</f>
        <v>0</v>
      </c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</row>
    <row r="185" spans="1:239" s="6" customFormat="1">
      <c r="A185" s="8"/>
      <c r="B185" s="110"/>
      <c r="C185" s="13"/>
      <c r="D185" s="12"/>
      <c r="E185" s="12"/>
      <c r="F185" s="12"/>
      <c r="G185" s="12"/>
      <c r="H185" s="12"/>
      <c r="I185" s="12"/>
      <c r="J185" s="12"/>
      <c r="K185" s="12"/>
      <c r="L185" s="12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  <c r="FT185" s="16"/>
      <c r="FU185" s="16"/>
      <c r="FV185" s="16"/>
      <c r="FW185" s="16"/>
      <c r="FX185" s="16"/>
      <c r="FY185" s="16"/>
      <c r="FZ185" s="16"/>
      <c r="GA185" s="16"/>
      <c r="GB185" s="16"/>
      <c r="GC185" s="16"/>
      <c r="GD185" s="16"/>
      <c r="GE185" s="16"/>
      <c r="GF185" s="16"/>
      <c r="GG185" s="16"/>
      <c r="GH185" s="16"/>
      <c r="GI185" s="16"/>
      <c r="GJ185" s="16"/>
      <c r="GK185" s="16"/>
      <c r="GL185" s="16"/>
      <c r="GM185" s="16"/>
      <c r="GN185" s="16"/>
      <c r="GO185" s="16"/>
      <c r="GP185" s="16"/>
      <c r="GQ185" s="16"/>
      <c r="GR185" s="16"/>
      <c r="GS185" s="16"/>
      <c r="GT185" s="16"/>
      <c r="GU185" s="16"/>
      <c r="GV185" s="16"/>
      <c r="GW185" s="16"/>
      <c r="GX185" s="16"/>
      <c r="GY185" s="16"/>
      <c r="GZ185" s="16"/>
      <c r="HA185" s="16"/>
      <c r="HB185" s="16"/>
      <c r="HC185" s="16"/>
      <c r="HD185" s="16"/>
      <c r="HE185" s="16"/>
      <c r="HF185" s="16"/>
      <c r="HG185" s="16"/>
      <c r="HH185" s="16"/>
      <c r="HI185" s="16"/>
      <c r="HJ185" s="16"/>
      <c r="HK185" s="16"/>
      <c r="HL185" s="16"/>
      <c r="HM185" s="16"/>
      <c r="HN185" s="16"/>
      <c r="HO185" s="16"/>
      <c r="HP185" s="16"/>
      <c r="HQ185" s="16"/>
      <c r="HR185" s="16"/>
      <c r="HS185" s="16"/>
      <c r="HT185" s="16"/>
      <c r="HU185" s="16"/>
      <c r="HV185" s="16"/>
      <c r="HW185" s="16"/>
      <c r="HX185" s="16"/>
      <c r="HY185" s="16"/>
      <c r="HZ185" s="16"/>
      <c r="IA185" s="16"/>
      <c r="IB185" s="16"/>
      <c r="IC185" s="16"/>
      <c r="ID185" s="16"/>
    </row>
    <row r="186" spans="1:239" s="6" customFormat="1">
      <c r="A186" s="97"/>
      <c r="B186" s="98" t="s">
        <v>79</v>
      </c>
      <c r="C186" s="97"/>
      <c r="D186" s="87"/>
      <c r="E186" s="87"/>
      <c r="F186" s="87"/>
      <c r="G186" s="87"/>
      <c r="H186" s="87"/>
      <c r="I186" s="87"/>
      <c r="J186" s="87"/>
      <c r="K186" s="87"/>
      <c r="L186" s="87"/>
    </row>
    <row r="187" spans="1:239" s="6" customFormat="1">
      <c r="A187" s="97"/>
      <c r="B187" s="99"/>
      <c r="C187" s="97"/>
      <c r="D187" s="87"/>
      <c r="E187" s="87"/>
      <c r="F187" s="87"/>
      <c r="G187" s="87"/>
      <c r="H187" s="87"/>
      <c r="I187" s="87"/>
      <c r="J187" s="87"/>
      <c r="K187" s="87"/>
      <c r="L187" s="87"/>
    </row>
    <row r="188" spans="1:239" s="3" customFormat="1" ht="25.5">
      <c r="A188" s="26">
        <v>21</v>
      </c>
      <c r="B188" s="27" t="s">
        <v>73</v>
      </c>
      <c r="C188" s="19" t="s">
        <v>36</v>
      </c>
      <c r="D188" s="29"/>
      <c r="E188" s="9">
        <v>165</v>
      </c>
      <c r="F188" s="4"/>
      <c r="G188" s="29"/>
      <c r="H188" s="29"/>
      <c r="I188" s="4"/>
      <c r="J188" s="4"/>
      <c r="K188" s="4"/>
      <c r="L188" s="9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</row>
    <row r="189" spans="1:239" s="6" customFormat="1">
      <c r="A189" s="11"/>
      <c r="B189" s="20"/>
      <c r="C189" s="11" t="s">
        <v>24</v>
      </c>
      <c r="D189" s="28"/>
      <c r="E189" s="25">
        <f>E188/1000</f>
        <v>0.16500000000000001</v>
      </c>
      <c r="F189" s="5"/>
      <c r="G189" s="28"/>
      <c r="H189" s="28"/>
      <c r="I189" s="5"/>
      <c r="J189" s="5"/>
      <c r="K189" s="5"/>
      <c r="L189" s="5"/>
    </row>
    <row r="190" spans="1:239" s="6" customFormat="1">
      <c r="A190" s="13"/>
      <c r="B190" s="32" t="s">
        <v>21</v>
      </c>
      <c r="C190" s="11" t="s">
        <v>17</v>
      </c>
      <c r="D190" s="12">
        <v>32.1</v>
      </c>
      <c r="E190" s="12">
        <f>E189*D190</f>
        <v>5.2965000000000009</v>
      </c>
      <c r="F190" s="5"/>
      <c r="G190" s="29"/>
      <c r="H190" s="5"/>
      <c r="I190" s="12">
        <f>E190*H190</f>
        <v>0</v>
      </c>
      <c r="J190" s="12"/>
      <c r="K190" s="12"/>
      <c r="L190" s="12">
        <f t="shared" ref="L190:L196" si="38">G190+I190+K190</f>
        <v>0</v>
      </c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  <c r="DG190" s="21"/>
      <c r="DH190" s="21"/>
      <c r="DI190" s="21"/>
      <c r="DJ190" s="21"/>
      <c r="DK190" s="21"/>
      <c r="DL190" s="21"/>
      <c r="DM190" s="21"/>
      <c r="DN190" s="21"/>
      <c r="DO190" s="21"/>
      <c r="DP190" s="21"/>
      <c r="DQ190" s="21"/>
      <c r="DR190" s="21"/>
      <c r="DS190" s="21"/>
      <c r="DT190" s="21"/>
      <c r="DU190" s="21"/>
      <c r="DV190" s="21"/>
      <c r="DW190" s="21"/>
      <c r="DX190" s="21"/>
      <c r="DY190" s="21"/>
      <c r="DZ190" s="21"/>
      <c r="EA190" s="21"/>
      <c r="EB190" s="21"/>
      <c r="EC190" s="21"/>
      <c r="ED190" s="21"/>
      <c r="EE190" s="21"/>
      <c r="EF190" s="21"/>
      <c r="EG190" s="21"/>
      <c r="EH190" s="21"/>
      <c r="EI190" s="21"/>
      <c r="EJ190" s="21"/>
      <c r="EK190" s="21"/>
      <c r="EL190" s="21"/>
      <c r="EM190" s="21"/>
      <c r="EN190" s="21"/>
      <c r="EO190" s="21"/>
      <c r="EP190" s="21"/>
      <c r="EQ190" s="21"/>
      <c r="ER190" s="21"/>
      <c r="ES190" s="21"/>
      <c r="ET190" s="21"/>
      <c r="EU190" s="21"/>
      <c r="EV190" s="21"/>
      <c r="EW190" s="21"/>
      <c r="EX190" s="21"/>
      <c r="EY190" s="21"/>
      <c r="EZ190" s="21"/>
      <c r="FA190" s="21"/>
      <c r="FB190" s="21"/>
      <c r="FC190" s="21"/>
      <c r="FD190" s="21"/>
      <c r="FE190" s="21"/>
      <c r="FF190" s="21"/>
      <c r="FG190" s="21"/>
      <c r="FH190" s="21"/>
      <c r="FI190" s="21"/>
      <c r="FJ190" s="21"/>
      <c r="FK190" s="21"/>
      <c r="FL190" s="21"/>
      <c r="FM190" s="21"/>
      <c r="FN190" s="21"/>
      <c r="FO190" s="21"/>
      <c r="FP190" s="21"/>
      <c r="FQ190" s="21"/>
      <c r="FR190" s="21"/>
      <c r="FS190" s="21"/>
      <c r="FT190" s="21"/>
      <c r="FU190" s="21"/>
      <c r="FV190" s="21"/>
      <c r="FW190" s="21"/>
      <c r="FX190" s="21"/>
      <c r="FY190" s="21"/>
      <c r="FZ190" s="21"/>
      <c r="GA190" s="21"/>
      <c r="GB190" s="21"/>
      <c r="GC190" s="21"/>
      <c r="GD190" s="21"/>
      <c r="GE190" s="21"/>
      <c r="GF190" s="21"/>
      <c r="GG190" s="21"/>
      <c r="GH190" s="21"/>
      <c r="GI190" s="21"/>
      <c r="GJ190" s="21"/>
      <c r="GK190" s="21"/>
      <c r="GL190" s="21"/>
      <c r="GM190" s="21"/>
      <c r="GN190" s="21"/>
      <c r="GO190" s="21"/>
      <c r="GP190" s="21"/>
      <c r="GQ190" s="21"/>
      <c r="GR190" s="21"/>
      <c r="GS190" s="21"/>
      <c r="GT190" s="21"/>
      <c r="GU190" s="21"/>
      <c r="GV190" s="21"/>
      <c r="GW190" s="21"/>
      <c r="GX190" s="21"/>
      <c r="GY190" s="21"/>
      <c r="GZ190" s="21"/>
      <c r="HA190" s="21"/>
      <c r="HB190" s="21"/>
      <c r="HC190" s="21"/>
      <c r="HD190" s="21"/>
      <c r="HE190" s="21"/>
      <c r="HF190" s="21"/>
      <c r="HG190" s="21"/>
      <c r="HH190" s="21"/>
      <c r="HI190" s="21"/>
      <c r="HJ190" s="21"/>
      <c r="HK190" s="21"/>
      <c r="HL190" s="21"/>
      <c r="HM190" s="21"/>
      <c r="HN190" s="21"/>
      <c r="HO190" s="21"/>
      <c r="HP190" s="21"/>
      <c r="HQ190" s="21"/>
      <c r="HR190" s="21"/>
      <c r="HS190" s="21"/>
      <c r="HT190" s="21"/>
      <c r="HU190" s="21"/>
      <c r="HV190" s="21"/>
      <c r="HW190" s="21"/>
      <c r="HX190" s="21"/>
      <c r="HY190" s="21"/>
      <c r="HZ190" s="21"/>
      <c r="IA190" s="21"/>
      <c r="IB190" s="21"/>
      <c r="IC190" s="21"/>
      <c r="ID190" s="21"/>
      <c r="IE190" s="21"/>
    </row>
    <row r="191" spans="1:239" s="6" customFormat="1">
      <c r="A191" s="13"/>
      <c r="B191" s="32" t="s">
        <v>25</v>
      </c>
      <c r="C191" s="11" t="s">
        <v>20</v>
      </c>
      <c r="D191" s="12">
        <v>0.71</v>
      </c>
      <c r="E191" s="12">
        <f>D191*E189</f>
        <v>0.11715</v>
      </c>
      <c r="F191" s="5"/>
      <c r="G191" s="29"/>
      <c r="H191" s="29"/>
      <c r="I191" s="5"/>
      <c r="J191" s="5"/>
      <c r="K191" s="12">
        <f>E191*J191</f>
        <v>0</v>
      </c>
      <c r="L191" s="12">
        <f t="shared" si="38"/>
        <v>0</v>
      </c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  <c r="DG191" s="21"/>
      <c r="DH191" s="21"/>
      <c r="DI191" s="21"/>
      <c r="DJ191" s="21"/>
      <c r="DK191" s="21"/>
      <c r="DL191" s="21"/>
      <c r="DM191" s="21"/>
      <c r="DN191" s="21"/>
      <c r="DO191" s="21"/>
      <c r="DP191" s="21"/>
      <c r="DQ191" s="21"/>
      <c r="DR191" s="21"/>
      <c r="DS191" s="21"/>
      <c r="DT191" s="21"/>
      <c r="DU191" s="21"/>
      <c r="DV191" s="21"/>
      <c r="DW191" s="21"/>
      <c r="DX191" s="21"/>
      <c r="DY191" s="21"/>
      <c r="DZ191" s="21"/>
      <c r="EA191" s="21"/>
      <c r="EB191" s="21"/>
      <c r="EC191" s="21"/>
      <c r="ED191" s="21"/>
      <c r="EE191" s="21"/>
      <c r="EF191" s="21"/>
      <c r="EG191" s="21"/>
      <c r="EH191" s="21"/>
      <c r="EI191" s="21"/>
      <c r="EJ191" s="21"/>
      <c r="EK191" s="21"/>
      <c r="EL191" s="21"/>
      <c r="EM191" s="21"/>
      <c r="EN191" s="21"/>
      <c r="EO191" s="21"/>
      <c r="EP191" s="21"/>
      <c r="EQ191" s="21"/>
      <c r="ER191" s="21"/>
      <c r="ES191" s="21"/>
      <c r="ET191" s="21"/>
      <c r="EU191" s="21"/>
      <c r="EV191" s="21"/>
      <c r="EW191" s="21"/>
      <c r="EX191" s="21"/>
      <c r="EY191" s="21"/>
      <c r="EZ191" s="21"/>
      <c r="FA191" s="21"/>
      <c r="FB191" s="21"/>
      <c r="FC191" s="21"/>
      <c r="FD191" s="21"/>
      <c r="FE191" s="21"/>
      <c r="FF191" s="21"/>
      <c r="FG191" s="21"/>
      <c r="FH191" s="21"/>
      <c r="FI191" s="21"/>
      <c r="FJ191" s="21"/>
      <c r="FK191" s="21"/>
      <c r="FL191" s="21"/>
      <c r="FM191" s="21"/>
      <c r="FN191" s="21"/>
      <c r="FO191" s="21"/>
      <c r="FP191" s="21"/>
      <c r="FQ191" s="21"/>
      <c r="FR191" s="21"/>
      <c r="FS191" s="21"/>
      <c r="FT191" s="21"/>
      <c r="FU191" s="21"/>
      <c r="FV191" s="21"/>
      <c r="FW191" s="21"/>
      <c r="FX191" s="21"/>
      <c r="FY191" s="21"/>
      <c r="FZ191" s="21"/>
      <c r="GA191" s="21"/>
      <c r="GB191" s="21"/>
      <c r="GC191" s="21"/>
      <c r="GD191" s="21"/>
      <c r="GE191" s="21"/>
      <c r="GF191" s="21"/>
      <c r="GG191" s="21"/>
      <c r="GH191" s="21"/>
      <c r="GI191" s="21"/>
      <c r="GJ191" s="21"/>
      <c r="GK191" s="21"/>
      <c r="GL191" s="21"/>
      <c r="GM191" s="21"/>
      <c r="GN191" s="21"/>
      <c r="GO191" s="21"/>
      <c r="GP191" s="21"/>
      <c r="GQ191" s="21"/>
      <c r="GR191" s="21"/>
      <c r="GS191" s="21"/>
      <c r="GT191" s="21"/>
      <c r="GU191" s="21"/>
      <c r="GV191" s="21"/>
      <c r="GW191" s="21"/>
      <c r="GX191" s="21"/>
      <c r="GY191" s="21"/>
      <c r="GZ191" s="21"/>
      <c r="HA191" s="21"/>
      <c r="HB191" s="21"/>
      <c r="HC191" s="21"/>
      <c r="HD191" s="21"/>
      <c r="HE191" s="21"/>
      <c r="HF191" s="21"/>
      <c r="HG191" s="21"/>
      <c r="HH191" s="21"/>
      <c r="HI191" s="21"/>
      <c r="HJ191" s="21"/>
      <c r="HK191" s="21"/>
      <c r="HL191" s="21"/>
      <c r="HM191" s="21"/>
      <c r="HN191" s="21"/>
      <c r="HO191" s="21"/>
      <c r="HP191" s="21"/>
      <c r="HQ191" s="21"/>
      <c r="HR191" s="21"/>
      <c r="HS191" s="21"/>
      <c r="HT191" s="21"/>
      <c r="HU191" s="21"/>
      <c r="HV191" s="21"/>
      <c r="HW191" s="21"/>
      <c r="HX191" s="21"/>
      <c r="HY191" s="21"/>
      <c r="HZ191" s="21"/>
      <c r="IA191" s="21"/>
      <c r="IB191" s="21"/>
      <c r="IC191" s="21"/>
      <c r="ID191" s="21"/>
      <c r="IE191" s="21"/>
    </row>
    <row r="192" spans="1:239" s="6" customFormat="1">
      <c r="A192" s="13"/>
      <c r="B192" s="32" t="s">
        <v>26</v>
      </c>
      <c r="C192" s="11" t="s">
        <v>20</v>
      </c>
      <c r="D192" s="12">
        <v>3.88</v>
      </c>
      <c r="E192" s="12">
        <f>E189*D192</f>
        <v>0.64019999999999999</v>
      </c>
      <c r="F192" s="5"/>
      <c r="G192" s="29"/>
      <c r="H192" s="29"/>
      <c r="I192" s="5"/>
      <c r="J192" s="5"/>
      <c r="K192" s="12">
        <f>E192*J192</f>
        <v>0</v>
      </c>
      <c r="L192" s="12">
        <f t="shared" si="38"/>
        <v>0</v>
      </c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  <c r="DG192" s="21"/>
      <c r="DH192" s="21"/>
      <c r="DI192" s="21"/>
      <c r="DJ192" s="21"/>
      <c r="DK192" s="21"/>
      <c r="DL192" s="21"/>
      <c r="DM192" s="21"/>
      <c r="DN192" s="21"/>
      <c r="DO192" s="21"/>
      <c r="DP192" s="21"/>
      <c r="DQ192" s="21"/>
      <c r="DR192" s="21"/>
      <c r="DS192" s="21"/>
      <c r="DT192" s="21"/>
      <c r="DU192" s="21"/>
      <c r="DV192" s="21"/>
      <c r="DW192" s="21"/>
      <c r="DX192" s="21"/>
      <c r="DY192" s="21"/>
      <c r="DZ192" s="21"/>
      <c r="EA192" s="21"/>
      <c r="EB192" s="21"/>
      <c r="EC192" s="21"/>
      <c r="ED192" s="21"/>
      <c r="EE192" s="21"/>
      <c r="EF192" s="21"/>
      <c r="EG192" s="21"/>
      <c r="EH192" s="21"/>
      <c r="EI192" s="21"/>
      <c r="EJ192" s="21"/>
      <c r="EK192" s="21"/>
      <c r="EL192" s="21"/>
      <c r="EM192" s="21"/>
      <c r="EN192" s="21"/>
      <c r="EO192" s="21"/>
      <c r="EP192" s="21"/>
      <c r="EQ192" s="21"/>
      <c r="ER192" s="21"/>
      <c r="ES192" s="21"/>
      <c r="ET192" s="21"/>
      <c r="EU192" s="21"/>
      <c r="EV192" s="21"/>
      <c r="EW192" s="21"/>
      <c r="EX192" s="21"/>
      <c r="EY192" s="21"/>
      <c r="EZ192" s="21"/>
      <c r="FA192" s="21"/>
      <c r="FB192" s="21"/>
      <c r="FC192" s="21"/>
      <c r="FD192" s="21"/>
      <c r="FE192" s="21"/>
      <c r="FF192" s="21"/>
      <c r="FG192" s="21"/>
      <c r="FH192" s="21"/>
      <c r="FI192" s="21"/>
      <c r="FJ192" s="21"/>
      <c r="FK192" s="21"/>
      <c r="FL192" s="21"/>
      <c r="FM192" s="21"/>
      <c r="FN192" s="21"/>
      <c r="FO192" s="21"/>
      <c r="FP192" s="21"/>
      <c r="FQ192" s="21"/>
      <c r="FR192" s="21"/>
      <c r="FS192" s="21"/>
      <c r="FT192" s="21"/>
      <c r="FU192" s="21"/>
      <c r="FV192" s="21"/>
      <c r="FW192" s="21"/>
      <c r="FX192" s="21"/>
      <c r="FY192" s="21"/>
      <c r="FZ192" s="21"/>
      <c r="GA192" s="21"/>
      <c r="GB192" s="21"/>
      <c r="GC192" s="21"/>
      <c r="GD192" s="21"/>
      <c r="GE192" s="21"/>
      <c r="GF192" s="21"/>
      <c r="GG192" s="21"/>
      <c r="GH192" s="21"/>
      <c r="GI192" s="21"/>
      <c r="GJ192" s="21"/>
      <c r="GK192" s="21"/>
      <c r="GL192" s="21"/>
      <c r="GM192" s="21"/>
      <c r="GN192" s="21"/>
      <c r="GO192" s="21"/>
      <c r="GP192" s="21"/>
      <c r="GQ192" s="21"/>
      <c r="GR192" s="21"/>
      <c r="GS192" s="21"/>
      <c r="GT192" s="21"/>
      <c r="GU192" s="21"/>
      <c r="GV192" s="21"/>
      <c r="GW192" s="21"/>
      <c r="GX192" s="21"/>
      <c r="GY192" s="21"/>
      <c r="GZ192" s="21"/>
      <c r="HA192" s="21"/>
      <c r="HB192" s="21"/>
      <c r="HC192" s="21"/>
      <c r="HD192" s="21"/>
      <c r="HE192" s="21"/>
      <c r="HF192" s="21"/>
      <c r="HG192" s="21"/>
      <c r="HH192" s="21"/>
      <c r="HI192" s="21"/>
      <c r="HJ192" s="21"/>
      <c r="HK192" s="21"/>
      <c r="HL192" s="21"/>
      <c r="HM192" s="21"/>
      <c r="HN192" s="21"/>
      <c r="HO192" s="21"/>
      <c r="HP192" s="21"/>
      <c r="HQ192" s="21"/>
      <c r="HR192" s="21"/>
      <c r="HS192" s="21"/>
      <c r="HT192" s="21"/>
      <c r="HU192" s="21"/>
      <c r="HV192" s="21"/>
      <c r="HW192" s="21"/>
      <c r="HX192" s="21"/>
      <c r="HY192" s="21"/>
      <c r="HZ192" s="21"/>
      <c r="IA192" s="21"/>
      <c r="IB192" s="21"/>
      <c r="IC192" s="21"/>
      <c r="ID192" s="21"/>
      <c r="IE192" s="21"/>
    </row>
    <row r="193" spans="1:239" s="6" customFormat="1">
      <c r="A193" s="13"/>
      <c r="B193" s="32" t="s">
        <v>27</v>
      </c>
      <c r="C193" s="11" t="s">
        <v>20</v>
      </c>
      <c r="D193" s="12">
        <v>6.16</v>
      </c>
      <c r="E193" s="12">
        <f>D193*E189</f>
        <v>1.0164</v>
      </c>
      <c r="F193" s="5"/>
      <c r="G193" s="29"/>
      <c r="H193" s="29"/>
      <c r="I193" s="5"/>
      <c r="J193" s="5"/>
      <c r="K193" s="12">
        <f t="shared" ref="K193:K195" si="39">E193*J193</f>
        <v>0</v>
      </c>
      <c r="L193" s="12">
        <f t="shared" si="38"/>
        <v>0</v>
      </c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  <c r="DG193" s="21"/>
      <c r="DH193" s="21"/>
      <c r="DI193" s="21"/>
      <c r="DJ193" s="21"/>
      <c r="DK193" s="21"/>
      <c r="DL193" s="21"/>
      <c r="DM193" s="21"/>
      <c r="DN193" s="21"/>
      <c r="DO193" s="21"/>
      <c r="DP193" s="21"/>
      <c r="DQ193" s="21"/>
      <c r="DR193" s="21"/>
      <c r="DS193" s="21"/>
      <c r="DT193" s="21"/>
      <c r="DU193" s="21"/>
      <c r="DV193" s="21"/>
      <c r="DW193" s="21"/>
      <c r="DX193" s="21"/>
      <c r="DY193" s="21"/>
      <c r="DZ193" s="21"/>
      <c r="EA193" s="21"/>
      <c r="EB193" s="21"/>
      <c r="EC193" s="21"/>
      <c r="ED193" s="21"/>
      <c r="EE193" s="21"/>
      <c r="EF193" s="21"/>
      <c r="EG193" s="21"/>
      <c r="EH193" s="21"/>
      <c r="EI193" s="21"/>
      <c r="EJ193" s="21"/>
      <c r="EK193" s="21"/>
      <c r="EL193" s="21"/>
      <c r="EM193" s="21"/>
      <c r="EN193" s="21"/>
      <c r="EO193" s="21"/>
      <c r="EP193" s="21"/>
      <c r="EQ193" s="21"/>
      <c r="ER193" s="21"/>
      <c r="ES193" s="21"/>
      <c r="ET193" s="21"/>
      <c r="EU193" s="21"/>
      <c r="EV193" s="21"/>
      <c r="EW193" s="21"/>
      <c r="EX193" s="21"/>
      <c r="EY193" s="21"/>
      <c r="EZ193" s="21"/>
      <c r="FA193" s="21"/>
      <c r="FB193" s="21"/>
      <c r="FC193" s="21"/>
      <c r="FD193" s="21"/>
      <c r="FE193" s="21"/>
      <c r="FF193" s="21"/>
      <c r="FG193" s="21"/>
      <c r="FH193" s="21"/>
      <c r="FI193" s="21"/>
      <c r="FJ193" s="21"/>
      <c r="FK193" s="21"/>
      <c r="FL193" s="21"/>
      <c r="FM193" s="21"/>
      <c r="FN193" s="21"/>
      <c r="FO193" s="21"/>
      <c r="FP193" s="21"/>
      <c r="FQ193" s="21"/>
      <c r="FR193" s="21"/>
      <c r="FS193" s="21"/>
      <c r="FT193" s="21"/>
      <c r="FU193" s="21"/>
      <c r="FV193" s="21"/>
      <c r="FW193" s="21"/>
      <c r="FX193" s="21"/>
      <c r="FY193" s="21"/>
      <c r="FZ193" s="21"/>
      <c r="GA193" s="21"/>
      <c r="GB193" s="21"/>
      <c r="GC193" s="21"/>
      <c r="GD193" s="21"/>
      <c r="GE193" s="21"/>
      <c r="GF193" s="21"/>
      <c r="GG193" s="21"/>
      <c r="GH193" s="21"/>
      <c r="GI193" s="21"/>
      <c r="GJ193" s="21"/>
      <c r="GK193" s="21"/>
      <c r="GL193" s="21"/>
      <c r="GM193" s="21"/>
      <c r="GN193" s="21"/>
      <c r="GO193" s="21"/>
      <c r="GP193" s="21"/>
      <c r="GQ193" s="21"/>
      <c r="GR193" s="21"/>
      <c r="GS193" s="21"/>
      <c r="GT193" s="21"/>
      <c r="GU193" s="21"/>
      <c r="GV193" s="21"/>
      <c r="GW193" s="21"/>
      <c r="GX193" s="21"/>
      <c r="GY193" s="21"/>
      <c r="GZ193" s="21"/>
      <c r="HA193" s="21"/>
      <c r="HB193" s="21"/>
      <c r="HC193" s="21"/>
      <c r="HD193" s="21"/>
      <c r="HE193" s="21"/>
      <c r="HF193" s="21"/>
      <c r="HG193" s="21"/>
      <c r="HH193" s="21"/>
      <c r="HI193" s="21"/>
      <c r="HJ193" s="21"/>
      <c r="HK193" s="21"/>
      <c r="HL193" s="21"/>
      <c r="HM193" s="21"/>
      <c r="HN193" s="21"/>
      <c r="HO193" s="21"/>
      <c r="HP193" s="21"/>
      <c r="HQ193" s="21"/>
      <c r="HR193" s="21"/>
      <c r="HS193" s="21"/>
      <c r="HT193" s="21"/>
      <c r="HU193" s="21"/>
      <c r="HV193" s="21"/>
      <c r="HW193" s="21"/>
      <c r="HX193" s="21"/>
      <c r="HY193" s="21"/>
      <c r="HZ193" s="21"/>
      <c r="IA193" s="21"/>
      <c r="IB193" s="21"/>
      <c r="IC193" s="21"/>
      <c r="ID193" s="21"/>
      <c r="IE193" s="21"/>
    </row>
    <row r="194" spans="1:239" s="6" customFormat="1">
      <c r="A194" s="13"/>
      <c r="B194" s="32" t="s">
        <v>28</v>
      </c>
      <c r="C194" s="11" t="s">
        <v>20</v>
      </c>
      <c r="D194" s="12">
        <v>4.53</v>
      </c>
      <c r="E194" s="5">
        <f>D194*E189</f>
        <v>0.74745000000000006</v>
      </c>
      <c r="F194" s="5"/>
      <c r="G194" s="29"/>
      <c r="H194" s="29"/>
      <c r="I194" s="5"/>
      <c r="J194" s="5"/>
      <c r="K194" s="12">
        <f t="shared" si="39"/>
        <v>0</v>
      </c>
      <c r="L194" s="12">
        <f t="shared" si="38"/>
        <v>0</v>
      </c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  <c r="DK194" s="21"/>
      <c r="DL194" s="21"/>
      <c r="DM194" s="21"/>
      <c r="DN194" s="21"/>
      <c r="DO194" s="21"/>
      <c r="DP194" s="21"/>
      <c r="DQ194" s="21"/>
      <c r="DR194" s="21"/>
      <c r="DS194" s="21"/>
      <c r="DT194" s="21"/>
      <c r="DU194" s="21"/>
      <c r="DV194" s="21"/>
      <c r="DW194" s="21"/>
      <c r="DX194" s="21"/>
      <c r="DY194" s="21"/>
      <c r="DZ194" s="21"/>
      <c r="EA194" s="21"/>
      <c r="EB194" s="21"/>
      <c r="EC194" s="21"/>
      <c r="ED194" s="21"/>
      <c r="EE194" s="21"/>
      <c r="EF194" s="21"/>
      <c r="EG194" s="21"/>
      <c r="EH194" s="21"/>
      <c r="EI194" s="21"/>
      <c r="EJ194" s="21"/>
      <c r="EK194" s="21"/>
      <c r="EL194" s="21"/>
      <c r="EM194" s="21"/>
      <c r="EN194" s="21"/>
      <c r="EO194" s="21"/>
      <c r="EP194" s="21"/>
      <c r="EQ194" s="21"/>
      <c r="ER194" s="21"/>
      <c r="ES194" s="21"/>
      <c r="ET194" s="21"/>
      <c r="EU194" s="21"/>
      <c r="EV194" s="21"/>
      <c r="EW194" s="21"/>
      <c r="EX194" s="21"/>
      <c r="EY194" s="21"/>
      <c r="EZ194" s="21"/>
      <c r="FA194" s="21"/>
      <c r="FB194" s="21"/>
      <c r="FC194" s="21"/>
      <c r="FD194" s="21"/>
      <c r="FE194" s="21"/>
      <c r="FF194" s="21"/>
      <c r="FG194" s="21"/>
      <c r="FH194" s="21"/>
      <c r="FI194" s="21"/>
      <c r="FJ194" s="21"/>
      <c r="FK194" s="21"/>
      <c r="FL194" s="21"/>
      <c r="FM194" s="21"/>
      <c r="FN194" s="21"/>
      <c r="FO194" s="21"/>
      <c r="FP194" s="21"/>
      <c r="FQ194" s="21"/>
      <c r="FR194" s="21"/>
      <c r="FS194" s="21"/>
      <c r="FT194" s="21"/>
      <c r="FU194" s="21"/>
      <c r="FV194" s="21"/>
      <c r="FW194" s="21"/>
      <c r="FX194" s="21"/>
      <c r="FY194" s="21"/>
      <c r="FZ194" s="21"/>
      <c r="GA194" s="21"/>
      <c r="GB194" s="21"/>
      <c r="GC194" s="21"/>
      <c r="GD194" s="21"/>
      <c r="GE194" s="21"/>
      <c r="GF194" s="21"/>
      <c r="GG194" s="21"/>
      <c r="GH194" s="21"/>
      <c r="GI194" s="21"/>
      <c r="GJ194" s="21"/>
      <c r="GK194" s="21"/>
      <c r="GL194" s="21"/>
      <c r="GM194" s="21"/>
      <c r="GN194" s="21"/>
      <c r="GO194" s="21"/>
      <c r="GP194" s="21"/>
      <c r="GQ194" s="21"/>
      <c r="GR194" s="21"/>
      <c r="GS194" s="21"/>
      <c r="GT194" s="21"/>
      <c r="GU194" s="21"/>
      <c r="GV194" s="21"/>
      <c r="GW194" s="21"/>
      <c r="GX194" s="21"/>
      <c r="GY194" s="21"/>
      <c r="GZ194" s="21"/>
      <c r="HA194" s="21"/>
      <c r="HB194" s="21"/>
      <c r="HC194" s="21"/>
      <c r="HD194" s="21"/>
      <c r="HE194" s="21"/>
      <c r="HF194" s="21"/>
      <c r="HG194" s="21"/>
      <c r="HH194" s="21"/>
      <c r="HI194" s="21"/>
      <c r="HJ194" s="21"/>
      <c r="HK194" s="21"/>
      <c r="HL194" s="21"/>
      <c r="HM194" s="21"/>
      <c r="HN194" s="21"/>
      <c r="HO194" s="21"/>
      <c r="HP194" s="21"/>
      <c r="HQ194" s="21"/>
      <c r="HR194" s="21"/>
      <c r="HS194" s="21"/>
      <c r="HT194" s="21"/>
      <c r="HU194" s="21"/>
      <c r="HV194" s="21"/>
      <c r="HW194" s="21"/>
      <c r="HX194" s="21"/>
      <c r="HY194" s="21"/>
      <c r="HZ194" s="21"/>
      <c r="IA194" s="21"/>
      <c r="IB194" s="21"/>
      <c r="IC194" s="21"/>
      <c r="ID194" s="21"/>
      <c r="IE194" s="21"/>
    </row>
    <row r="195" spans="1:239" s="6" customFormat="1">
      <c r="A195" s="13"/>
      <c r="B195" s="32" t="s">
        <v>29</v>
      </c>
      <c r="C195" s="11" t="s">
        <v>20</v>
      </c>
      <c r="D195" s="12">
        <v>2.0699999999999998</v>
      </c>
      <c r="E195" s="5">
        <f>D195*E189</f>
        <v>0.34154999999999996</v>
      </c>
      <c r="F195" s="5"/>
      <c r="G195" s="29"/>
      <c r="H195" s="29"/>
      <c r="I195" s="5"/>
      <c r="J195" s="5"/>
      <c r="K195" s="12">
        <f t="shared" si="39"/>
        <v>0</v>
      </c>
      <c r="L195" s="12">
        <f t="shared" si="38"/>
        <v>0</v>
      </c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  <c r="DK195" s="21"/>
      <c r="DL195" s="21"/>
      <c r="DM195" s="21"/>
      <c r="DN195" s="21"/>
      <c r="DO195" s="21"/>
      <c r="DP195" s="21"/>
      <c r="DQ195" s="21"/>
      <c r="DR195" s="21"/>
      <c r="DS195" s="21"/>
      <c r="DT195" s="21"/>
      <c r="DU195" s="21"/>
      <c r="DV195" s="21"/>
      <c r="DW195" s="21"/>
      <c r="DX195" s="21"/>
      <c r="DY195" s="21"/>
      <c r="DZ195" s="21"/>
      <c r="EA195" s="21"/>
      <c r="EB195" s="21"/>
      <c r="EC195" s="21"/>
      <c r="ED195" s="21"/>
      <c r="EE195" s="21"/>
      <c r="EF195" s="21"/>
      <c r="EG195" s="21"/>
      <c r="EH195" s="21"/>
      <c r="EI195" s="21"/>
      <c r="EJ195" s="21"/>
      <c r="EK195" s="21"/>
      <c r="EL195" s="21"/>
      <c r="EM195" s="21"/>
      <c r="EN195" s="21"/>
      <c r="EO195" s="21"/>
      <c r="EP195" s="21"/>
      <c r="EQ195" s="21"/>
      <c r="ER195" s="21"/>
      <c r="ES195" s="21"/>
      <c r="ET195" s="21"/>
      <c r="EU195" s="21"/>
      <c r="EV195" s="21"/>
      <c r="EW195" s="21"/>
      <c r="EX195" s="21"/>
      <c r="EY195" s="21"/>
      <c r="EZ195" s="21"/>
      <c r="FA195" s="21"/>
      <c r="FB195" s="21"/>
      <c r="FC195" s="21"/>
      <c r="FD195" s="21"/>
      <c r="FE195" s="21"/>
      <c r="FF195" s="21"/>
      <c r="FG195" s="21"/>
      <c r="FH195" s="21"/>
      <c r="FI195" s="21"/>
      <c r="FJ195" s="21"/>
      <c r="FK195" s="21"/>
      <c r="FL195" s="21"/>
      <c r="FM195" s="21"/>
      <c r="FN195" s="21"/>
      <c r="FO195" s="21"/>
      <c r="FP195" s="21"/>
      <c r="FQ195" s="21"/>
      <c r="FR195" s="21"/>
      <c r="FS195" s="21"/>
      <c r="FT195" s="21"/>
      <c r="FU195" s="21"/>
      <c r="FV195" s="21"/>
      <c r="FW195" s="21"/>
      <c r="FX195" s="21"/>
      <c r="FY195" s="21"/>
      <c r="FZ195" s="21"/>
      <c r="GA195" s="21"/>
      <c r="GB195" s="21"/>
      <c r="GC195" s="21"/>
      <c r="GD195" s="21"/>
      <c r="GE195" s="21"/>
      <c r="GF195" s="21"/>
      <c r="GG195" s="21"/>
      <c r="GH195" s="21"/>
      <c r="GI195" s="21"/>
      <c r="GJ195" s="21"/>
      <c r="GK195" s="21"/>
      <c r="GL195" s="21"/>
      <c r="GM195" s="21"/>
      <c r="GN195" s="21"/>
      <c r="GO195" s="21"/>
      <c r="GP195" s="21"/>
      <c r="GQ195" s="21"/>
      <c r="GR195" s="21"/>
      <c r="GS195" s="21"/>
      <c r="GT195" s="21"/>
      <c r="GU195" s="21"/>
      <c r="GV195" s="21"/>
      <c r="GW195" s="21"/>
      <c r="GX195" s="21"/>
      <c r="GY195" s="21"/>
      <c r="GZ195" s="21"/>
      <c r="HA195" s="21"/>
      <c r="HB195" s="21"/>
      <c r="HC195" s="21"/>
      <c r="HD195" s="21"/>
      <c r="HE195" s="21"/>
      <c r="HF195" s="21"/>
      <c r="HG195" s="21"/>
      <c r="HH195" s="21"/>
      <c r="HI195" s="21"/>
      <c r="HJ195" s="21"/>
      <c r="HK195" s="21"/>
      <c r="HL195" s="21"/>
      <c r="HM195" s="21"/>
      <c r="HN195" s="21"/>
      <c r="HO195" s="21"/>
      <c r="HP195" s="21"/>
      <c r="HQ195" s="21"/>
      <c r="HR195" s="21"/>
      <c r="HS195" s="21"/>
      <c r="HT195" s="21"/>
      <c r="HU195" s="21"/>
      <c r="HV195" s="21"/>
      <c r="HW195" s="21"/>
      <c r="HX195" s="21"/>
      <c r="HY195" s="21"/>
      <c r="HZ195" s="21"/>
      <c r="IA195" s="21"/>
      <c r="IB195" s="21"/>
      <c r="IC195" s="21"/>
      <c r="ID195" s="21"/>
      <c r="IE195" s="21"/>
    </row>
    <row r="196" spans="1:239" s="6" customFormat="1">
      <c r="A196" s="22"/>
      <c r="B196" s="17" t="s">
        <v>22</v>
      </c>
      <c r="C196" s="13" t="s">
        <v>0</v>
      </c>
      <c r="D196" s="12">
        <v>1.02</v>
      </c>
      <c r="E196" s="5">
        <f>D196*E189</f>
        <v>0.16830000000000001</v>
      </c>
      <c r="F196" s="4"/>
      <c r="G196" s="4"/>
      <c r="H196" s="4"/>
      <c r="I196" s="5"/>
      <c r="J196" s="12"/>
      <c r="K196" s="12">
        <f>E196*J196</f>
        <v>0</v>
      </c>
      <c r="L196" s="12">
        <f t="shared" si="38"/>
        <v>0</v>
      </c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</row>
    <row r="197" spans="1:239" s="6" customFormat="1">
      <c r="A197" s="13"/>
      <c r="B197" s="32" t="s">
        <v>41</v>
      </c>
      <c r="C197" s="11" t="s">
        <v>16</v>
      </c>
      <c r="D197" s="12">
        <v>15</v>
      </c>
      <c r="E197" s="12">
        <f>D197*E189</f>
        <v>2.4750000000000001</v>
      </c>
      <c r="F197" s="5"/>
      <c r="G197" s="12">
        <f>E197*F197</f>
        <v>0</v>
      </c>
      <c r="H197" s="12"/>
      <c r="I197" s="12"/>
      <c r="J197" s="12"/>
      <c r="K197" s="12"/>
      <c r="L197" s="12">
        <f>G197+I197+K197</f>
        <v>0</v>
      </c>
      <c r="M197" s="21"/>
      <c r="N197" s="21">
        <v>6.6000000000000003E-2</v>
      </c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  <c r="GH197" s="21"/>
      <c r="GI197" s="21"/>
      <c r="GJ197" s="21"/>
      <c r="GK197" s="21"/>
      <c r="GL197" s="21"/>
      <c r="GM197" s="21"/>
      <c r="GN197" s="21"/>
      <c r="GO197" s="21"/>
      <c r="GP197" s="21"/>
      <c r="GQ197" s="21"/>
      <c r="GR197" s="21"/>
      <c r="GS197" s="21"/>
      <c r="GT197" s="21"/>
      <c r="GU197" s="21"/>
      <c r="GV197" s="21"/>
      <c r="GW197" s="21"/>
      <c r="GX197" s="21"/>
      <c r="GY197" s="21"/>
      <c r="GZ197" s="21"/>
      <c r="HA197" s="21"/>
      <c r="HB197" s="21"/>
      <c r="HC197" s="21"/>
      <c r="HD197" s="21"/>
      <c r="HE197" s="21"/>
      <c r="HF197" s="21"/>
      <c r="HG197" s="21"/>
      <c r="HH197" s="21"/>
      <c r="HI197" s="21"/>
      <c r="HJ197" s="21"/>
      <c r="HK197" s="21"/>
      <c r="HL197" s="21"/>
      <c r="HM197" s="21"/>
      <c r="HN197" s="21"/>
      <c r="HO197" s="21"/>
      <c r="HP197" s="21"/>
      <c r="HQ197" s="21"/>
      <c r="HR197" s="21"/>
      <c r="HS197" s="21"/>
      <c r="HT197" s="21"/>
      <c r="HU197" s="21"/>
      <c r="HV197" s="21"/>
      <c r="HW197" s="21"/>
      <c r="HX197" s="21"/>
      <c r="HY197" s="21"/>
      <c r="HZ197" s="21"/>
      <c r="IA197" s="21"/>
      <c r="IB197" s="21"/>
      <c r="IC197" s="21"/>
      <c r="ID197" s="21"/>
      <c r="IE197" s="21"/>
    </row>
    <row r="198" spans="1:239" s="6" customFormat="1">
      <c r="A198" s="13"/>
      <c r="B198" s="15" t="s">
        <v>42</v>
      </c>
      <c r="C198" s="11" t="s">
        <v>16</v>
      </c>
      <c r="D198" s="12">
        <v>66</v>
      </c>
      <c r="E198" s="12">
        <f>D198*E189</f>
        <v>10.89</v>
      </c>
      <c r="F198" s="5"/>
      <c r="G198" s="12">
        <f>E198*F198</f>
        <v>0</v>
      </c>
      <c r="H198" s="12"/>
      <c r="I198" s="12"/>
      <c r="J198" s="12"/>
      <c r="K198" s="12"/>
      <c r="L198" s="12">
        <f t="shared" ref="L198" si="40">G198+I198+K198</f>
        <v>0</v>
      </c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  <c r="GX198" s="21"/>
      <c r="GY198" s="21"/>
      <c r="GZ198" s="21"/>
      <c r="HA198" s="21"/>
      <c r="HB198" s="21"/>
      <c r="HC198" s="21"/>
      <c r="HD198" s="21"/>
      <c r="HE198" s="21"/>
      <c r="HF198" s="21"/>
      <c r="HG198" s="21"/>
      <c r="HH198" s="21"/>
      <c r="HI198" s="21"/>
      <c r="HJ198" s="21"/>
      <c r="HK198" s="21"/>
      <c r="HL198" s="21"/>
      <c r="HM198" s="21"/>
      <c r="HN198" s="21"/>
      <c r="HO198" s="21"/>
      <c r="HP198" s="21"/>
      <c r="HQ198" s="21"/>
      <c r="HR198" s="21"/>
      <c r="HS198" s="21"/>
      <c r="HT198" s="21"/>
      <c r="HU198" s="21"/>
      <c r="HV198" s="21"/>
      <c r="HW198" s="21"/>
      <c r="HX198" s="21"/>
      <c r="HY198" s="21"/>
      <c r="HZ198" s="21"/>
      <c r="IA198" s="21"/>
      <c r="IB198" s="21"/>
      <c r="IC198" s="21"/>
      <c r="ID198" s="21"/>
      <c r="IE198" s="21"/>
    </row>
    <row r="199" spans="1:239" s="6" customFormat="1">
      <c r="A199" s="13"/>
      <c r="B199" s="15"/>
      <c r="C199" s="11"/>
      <c r="D199" s="12"/>
      <c r="E199" s="12"/>
      <c r="F199" s="5"/>
      <c r="G199" s="12"/>
      <c r="H199" s="12"/>
      <c r="I199" s="12"/>
      <c r="J199" s="12"/>
      <c r="K199" s="12"/>
      <c r="L199" s="12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  <c r="GX199" s="21"/>
      <c r="GY199" s="21"/>
      <c r="GZ199" s="21"/>
      <c r="HA199" s="21"/>
      <c r="HB199" s="21"/>
      <c r="HC199" s="21"/>
      <c r="HD199" s="21"/>
      <c r="HE199" s="21"/>
      <c r="HF199" s="21"/>
      <c r="HG199" s="21"/>
      <c r="HH199" s="21"/>
      <c r="HI199" s="21"/>
      <c r="HJ199" s="21"/>
      <c r="HK199" s="21"/>
      <c r="HL199" s="21"/>
      <c r="HM199" s="21"/>
      <c r="HN199" s="21"/>
      <c r="HO199" s="21"/>
      <c r="HP199" s="21"/>
      <c r="HQ199" s="21"/>
      <c r="HR199" s="21"/>
      <c r="HS199" s="21"/>
      <c r="HT199" s="21"/>
      <c r="HU199" s="21"/>
      <c r="HV199" s="21"/>
      <c r="HW199" s="21"/>
      <c r="HX199" s="21"/>
      <c r="HY199" s="21"/>
      <c r="HZ199" s="21"/>
      <c r="IA199" s="21"/>
      <c r="IB199" s="21"/>
      <c r="IC199" s="21"/>
      <c r="ID199" s="21"/>
      <c r="IE199" s="21"/>
    </row>
    <row r="200" spans="1:239" s="3" customFormat="1">
      <c r="A200" s="7">
        <v>22</v>
      </c>
      <c r="B200" s="33" t="s">
        <v>30</v>
      </c>
      <c r="C200" s="8" t="s">
        <v>23</v>
      </c>
      <c r="D200" s="9"/>
      <c r="E200" s="9">
        <f>E188</f>
        <v>165</v>
      </c>
      <c r="F200" s="9"/>
      <c r="G200" s="29"/>
      <c r="H200" s="9"/>
      <c r="I200" s="9"/>
      <c r="J200" s="29"/>
      <c r="K200" s="9"/>
      <c r="L200" s="9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</row>
    <row r="201" spans="1:239" s="6" customFormat="1">
      <c r="A201" s="22"/>
      <c r="B201" s="23"/>
      <c r="C201" s="13" t="s">
        <v>24</v>
      </c>
      <c r="D201" s="12"/>
      <c r="E201" s="25">
        <f>E200/1000</f>
        <v>0.16500000000000001</v>
      </c>
      <c r="F201" s="12"/>
      <c r="G201" s="28"/>
      <c r="H201" s="12"/>
      <c r="I201" s="12"/>
      <c r="J201" s="28"/>
      <c r="K201" s="12"/>
      <c r="L201" s="1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</row>
    <row r="202" spans="1:239" s="6" customFormat="1">
      <c r="A202" s="22"/>
      <c r="B202" s="32" t="s">
        <v>21</v>
      </c>
      <c r="C202" s="11" t="s">
        <v>17</v>
      </c>
      <c r="D202" s="12">
        <v>42.9</v>
      </c>
      <c r="E202" s="12">
        <f>E201*D202</f>
        <v>7.0785</v>
      </c>
      <c r="F202" s="12"/>
      <c r="G202" s="29"/>
      <c r="H202" s="12"/>
      <c r="I202" s="12">
        <f>E202*H202</f>
        <v>0</v>
      </c>
      <c r="J202" s="12"/>
      <c r="K202" s="12"/>
      <c r="L202" s="12">
        <f t="shared" ref="L202:L207" si="41">G202+I202+K202</f>
        <v>0</v>
      </c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</row>
    <row r="203" spans="1:239" s="6" customFormat="1">
      <c r="A203" s="22"/>
      <c r="B203" s="32" t="s">
        <v>26</v>
      </c>
      <c r="C203" s="11" t="s">
        <v>20</v>
      </c>
      <c r="D203" s="12">
        <v>2.69</v>
      </c>
      <c r="E203" s="12">
        <f>E201*D203</f>
        <v>0.44385000000000002</v>
      </c>
      <c r="F203" s="12"/>
      <c r="G203" s="29"/>
      <c r="H203" s="12"/>
      <c r="I203" s="12"/>
      <c r="J203" s="5"/>
      <c r="K203" s="12">
        <f>E203*J203</f>
        <v>0</v>
      </c>
      <c r="L203" s="12">
        <f t="shared" si="41"/>
        <v>0</v>
      </c>
      <c r="M203" s="16"/>
      <c r="N203" s="16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</row>
    <row r="204" spans="1:239" s="6" customFormat="1">
      <c r="A204" s="22"/>
      <c r="B204" s="32" t="s">
        <v>27</v>
      </c>
      <c r="C204" s="11" t="s">
        <v>20</v>
      </c>
      <c r="D204" s="12">
        <v>7.6</v>
      </c>
      <c r="E204" s="12">
        <f>D204*E201</f>
        <v>1.254</v>
      </c>
      <c r="F204" s="12"/>
      <c r="G204" s="29"/>
      <c r="H204" s="12"/>
      <c r="I204" s="12"/>
      <c r="J204" s="5"/>
      <c r="K204" s="12">
        <f>E204*J204</f>
        <v>0</v>
      </c>
      <c r="L204" s="12">
        <f t="shared" si="41"/>
        <v>0</v>
      </c>
      <c r="M204" s="16"/>
      <c r="N204" s="16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</row>
    <row r="205" spans="1:239" s="6" customFormat="1">
      <c r="A205" s="22"/>
      <c r="B205" s="32" t="s">
        <v>28</v>
      </c>
      <c r="C205" s="11" t="s">
        <v>20</v>
      </c>
      <c r="D205" s="12">
        <v>7.4</v>
      </c>
      <c r="E205" s="5">
        <f>D205*E201</f>
        <v>1.2210000000000001</v>
      </c>
      <c r="F205" s="12"/>
      <c r="G205" s="29"/>
      <c r="H205" s="12"/>
      <c r="I205" s="12"/>
      <c r="J205" s="5"/>
      <c r="K205" s="12">
        <f>E205*J205</f>
        <v>0</v>
      </c>
      <c r="L205" s="12">
        <f t="shared" si="41"/>
        <v>0</v>
      </c>
      <c r="M205" s="16"/>
      <c r="N205" s="16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</row>
    <row r="206" spans="1:239" s="6" customFormat="1">
      <c r="A206" s="22"/>
      <c r="B206" s="24" t="s">
        <v>31</v>
      </c>
      <c r="C206" s="11" t="s">
        <v>20</v>
      </c>
      <c r="D206" s="12">
        <v>0.41</v>
      </c>
      <c r="E206" s="12">
        <f>D206*E201</f>
        <v>6.7650000000000002E-2</v>
      </c>
      <c r="F206" s="12"/>
      <c r="G206" s="29"/>
      <c r="H206" s="12"/>
      <c r="I206" s="12"/>
      <c r="J206" s="12"/>
      <c r="K206" s="12">
        <f>E206*J206</f>
        <v>0</v>
      </c>
      <c r="L206" s="12">
        <f t="shared" si="41"/>
        <v>0</v>
      </c>
      <c r="M206" s="16"/>
      <c r="N206" s="16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</row>
    <row r="207" spans="1:239" s="6" customFormat="1">
      <c r="A207" s="22"/>
      <c r="B207" s="32" t="s">
        <v>29</v>
      </c>
      <c r="C207" s="11" t="s">
        <v>20</v>
      </c>
      <c r="D207" s="12">
        <v>1.48</v>
      </c>
      <c r="E207" s="5">
        <f>D207*E201</f>
        <v>0.2442</v>
      </c>
      <c r="F207" s="12"/>
      <c r="G207" s="29"/>
      <c r="H207" s="12"/>
      <c r="I207" s="12"/>
      <c r="J207" s="5"/>
      <c r="K207" s="12">
        <f>E207*J207</f>
        <v>0</v>
      </c>
      <c r="L207" s="12">
        <f t="shared" si="41"/>
        <v>0</v>
      </c>
      <c r="M207" s="16"/>
      <c r="N207" s="16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</row>
    <row r="208" spans="1:239" s="6" customFormat="1">
      <c r="A208" s="22"/>
      <c r="B208" s="32" t="s">
        <v>41</v>
      </c>
      <c r="C208" s="11" t="s">
        <v>16</v>
      </c>
      <c r="D208" s="12">
        <v>11</v>
      </c>
      <c r="E208" s="12">
        <f>D208*E201</f>
        <v>1.8150000000000002</v>
      </c>
      <c r="F208" s="5"/>
      <c r="G208" s="12">
        <f>E208*F208</f>
        <v>0</v>
      </c>
      <c r="H208" s="12"/>
      <c r="I208" s="12"/>
      <c r="J208" s="12"/>
      <c r="K208" s="12"/>
      <c r="L208" s="12">
        <f>G208+I208+K208</f>
        <v>0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</row>
    <row r="209" spans="1:239" s="6" customFormat="1">
      <c r="A209" s="22"/>
      <c r="B209" s="15" t="s">
        <v>43</v>
      </c>
      <c r="C209" s="11" t="s">
        <v>16</v>
      </c>
      <c r="D209" s="12">
        <f>149-2*12.4</f>
        <v>124.2</v>
      </c>
      <c r="E209" s="12">
        <f>D209*E201</f>
        <v>20.493000000000002</v>
      </c>
      <c r="F209" s="5"/>
      <c r="G209" s="12">
        <f>F209*E209</f>
        <v>0</v>
      </c>
      <c r="H209" s="12"/>
      <c r="I209" s="12"/>
      <c r="J209" s="12"/>
      <c r="K209" s="12"/>
      <c r="L209" s="12">
        <f t="shared" ref="L209" si="42">G209+I209+K209</f>
        <v>0</v>
      </c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</row>
    <row r="210" spans="1:239" s="6" customFormat="1">
      <c r="A210" s="13"/>
      <c r="B210" s="24"/>
      <c r="C210" s="11"/>
      <c r="D210" s="12"/>
      <c r="E210" s="12"/>
      <c r="F210" s="5"/>
      <c r="G210" s="12"/>
      <c r="H210" s="12"/>
      <c r="I210" s="12"/>
      <c r="J210" s="12"/>
      <c r="K210" s="12"/>
      <c r="L210" s="12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16"/>
      <c r="ER210" s="16"/>
      <c r="ES210" s="16"/>
      <c r="ET210" s="16"/>
      <c r="EU210" s="16"/>
      <c r="EV210" s="16"/>
      <c r="EW210" s="16"/>
      <c r="EX210" s="16"/>
      <c r="EY210" s="16"/>
      <c r="EZ210" s="16"/>
      <c r="FA210" s="16"/>
      <c r="FB210" s="16"/>
      <c r="FC210" s="16"/>
      <c r="FD210" s="16"/>
      <c r="FE210" s="16"/>
      <c r="FF210" s="16"/>
      <c r="FG210" s="16"/>
      <c r="FH210" s="16"/>
      <c r="FI210" s="16"/>
      <c r="FJ210" s="16"/>
      <c r="FK210" s="16"/>
      <c r="FL210" s="16"/>
      <c r="FM210" s="16"/>
      <c r="FN210" s="16"/>
      <c r="FO210" s="16"/>
      <c r="FP210" s="16"/>
      <c r="FQ210" s="16"/>
      <c r="FR210" s="16"/>
      <c r="FS210" s="16"/>
      <c r="FT210" s="16"/>
      <c r="FU210" s="16"/>
      <c r="FV210" s="16"/>
      <c r="FW210" s="16"/>
      <c r="FX210" s="16"/>
      <c r="FY210" s="16"/>
      <c r="FZ210" s="16"/>
      <c r="GA210" s="16"/>
      <c r="GB210" s="16"/>
      <c r="GC210" s="16"/>
      <c r="GD210" s="16"/>
      <c r="GE210" s="16"/>
      <c r="GF210" s="16"/>
      <c r="GG210" s="16"/>
      <c r="GH210" s="16"/>
      <c r="GI210" s="16"/>
      <c r="GJ210" s="16"/>
      <c r="GK210" s="16"/>
      <c r="GL210" s="16"/>
      <c r="GM210" s="16"/>
      <c r="GN210" s="16"/>
      <c r="GO210" s="16"/>
      <c r="GP210" s="16"/>
      <c r="GQ210" s="16"/>
      <c r="GR210" s="16"/>
      <c r="GS210" s="16"/>
      <c r="GT210" s="16"/>
      <c r="GU210" s="16"/>
      <c r="GV210" s="16"/>
      <c r="GW210" s="16"/>
      <c r="GX210" s="16"/>
      <c r="GY210" s="16"/>
      <c r="GZ210" s="16"/>
      <c r="HA210" s="16"/>
      <c r="HB210" s="16"/>
      <c r="HC210" s="16"/>
      <c r="HD210" s="16"/>
      <c r="HE210" s="16"/>
      <c r="HF210" s="16"/>
      <c r="HG210" s="16"/>
      <c r="HH210" s="16"/>
      <c r="HI210" s="16"/>
      <c r="HJ210" s="16"/>
      <c r="HK210" s="16"/>
      <c r="HL210" s="16"/>
      <c r="HM210" s="16"/>
      <c r="HN210" s="16"/>
      <c r="HO210" s="16"/>
      <c r="HP210" s="16"/>
      <c r="HQ210" s="16"/>
      <c r="HR210" s="16"/>
      <c r="HS210" s="16"/>
      <c r="HT210" s="16"/>
      <c r="HU210" s="16"/>
      <c r="HV210" s="16"/>
      <c r="HW210" s="16"/>
      <c r="HX210" s="16"/>
      <c r="HY210" s="16"/>
      <c r="HZ210" s="16"/>
      <c r="IA210" s="16"/>
      <c r="IB210" s="16"/>
      <c r="IC210" s="16"/>
      <c r="ID210" s="16"/>
      <c r="IE210" s="16"/>
    </row>
    <row r="211" spans="1:239" s="3" customFormat="1">
      <c r="A211" s="7">
        <v>23</v>
      </c>
      <c r="B211" s="33" t="s">
        <v>38</v>
      </c>
      <c r="C211" s="8" t="s">
        <v>18</v>
      </c>
      <c r="D211" s="9"/>
      <c r="E211" s="30">
        <f>E217*0.6</f>
        <v>9.9000000000000005E-2</v>
      </c>
      <c r="F211" s="9"/>
      <c r="G211" s="9"/>
      <c r="H211" s="9"/>
      <c r="I211" s="9"/>
      <c r="J211" s="9"/>
      <c r="K211" s="63"/>
      <c r="L211" s="9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  <c r="HR211" s="10"/>
      <c r="HS211" s="10"/>
      <c r="HT211" s="10"/>
      <c r="HU211" s="10"/>
      <c r="HV211" s="10"/>
      <c r="HW211" s="10"/>
      <c r="HX211" s="10"/>
      <c r="HY211" s="10"/>
      <c r="HZ211" s="10"/>
      <c r="IA211" s="10"/>
      <c r="IB211" s="10"/>
      <c r="IC211" s="10"/>
      <c r="ID211" s="10"/>
      <c r="IE211" s="10"/>
    </row>
    <row r="212" spans="1:239" s="6" customFormat="1">
      <c r="A212" s="13"/>
      <c r="B212" s="15"/>
      <c r="C212" s="13" t="s">
        <v>19</v>
      </c>
      <c r="D212" s="12"/>
      <c r="E212" s="25">
        <f>E211</f>
        <v>9.9000000000000005E-2</v>
      </c>
      <c r="F212" s="12"/>
      <c r="G212" s="12"/>
      <c r="H212" s="12"/>
      <c r="I212" s="12"/>
      <c r="J212" s="12"/>
      <c r="K212" s="41"/>
      <c r="L212" s="41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16"/>
      <c r="ER212" s="16"/>
      <c r="ES212" s="16"/>
      <c r="ET212" s="16"/>
      <c r="EU212" s="16"/>
      <c r="EV212" s="16"/>
      <c r="EW212" s="16"/>
      <c r="EX212" s="16"/>
      <c r="EY212" s="16"/>
      <c r="EZ212" s="16"/>
      <c r="FA212" s="16"/>
      <c r="FB212" s="16"/>
      <c r="FC212" s="16"/>
      <c r="FD212" s="16"/>
      <c r="FE212" s="16"/>
      <c r="FF212" s="16"/>
      <c r="FG212" s="16"/>
      <c r="FH212" s="16"/>
      <c r="FI212" s="16"/>
      <c r="FJ212" s="16"/>
      <c r="FK212" s="16"/>
      <c r="FL212" s="16"/>
      <c r="FM212" s="16"/>
      <c r="FN212" s="16"/>
      <c r="FO212" s="16"/>
      <c r="FP212" s="16"/>
      <c r="FQ212" s="16"/>
      <c r="FR212" s="16"/>
      <c r="FS212" s="16"/>
      <c r="FT212" s="16"/>
      <c r="FU212" s="16"/>
      <c r="FV212" s="16"/>
      <c r="FW212" s="16"/>
      <c r="FX212" s="16"/>
      <c r="FY212" s="16"/>
      <c r="FZ212" s="16"/>
      <c r="GA212" s="16"/>
      <c r="GB212" s="16"/>
      <c r="GC212" s="16"/>
      <c r="GD212" s="16"/>
      <c r="GE212" s="16"/>
      <c r="GF212" s="16"/>
      <c r="GG212" s="16"/>
      <c r="GH212" s="16"/>
      <c r="GI212" s="16"/>
      <c r="GJ212" s="16"/>
      <c r="GK212" s="16"/>
      <c r="GL212" s="16"/>
      <c r="GM212" s="16"/>
      <c r="GN212" s="16"/>
      <c r="GO212" s="16"/>
      <c r="GP212" s="16"/>
      <c r="GQ212" s="16"/>
      <c r="GR212" s="16"/>
      <c r="GS212" s="16"/>
      <c r="GT212" s="16"/>
      <c r="GU212" s="16"/>
      <c r="GV212" s="16"/>
      <c r="GW212" s="16"/>
      <c r="GX212" s="16"/>
      <c r="GY212" s="16"/>
      <c r="GZ212" s="16"/>
      <c r="HA212" s="16"/>
      <c r="HB212" s="16"/>
      <c r="HC212" s="16"/>
      <c r="HD212" s="16"/>
      <c r="HE212" s="16"/>
      <c r="HF212" s="16"/>
      <c r="HG212" s="16"/>
      <c r="HH212" s="16"/>
      <c r="HI212" s="16"/>
      <c r="HJ212" s="16"/>
      <c r="HK212" s="16"/>
      <c r="HL212" s="16"/>
      <c r="HM212" s="16"/>
      <c r="HN212" s="16"/>
      <c r="HO212" s="16"/>
      <c r="HP212" s="16"/>
      <c r="HQ212" s="16"/>
      <c r="HR212" s="16"/>
      <c r="HS212" s="16"/>
      <c r="HT212" s="16"/>
      <c r="HU212" s="16"/>
      <c r="HV212" s="16"/>
      <c r="HW212" s="16"/>
      <c r="HX212" s="16"/>
      <c r="HY212" s="16"/>
      <c r="HZ212" s="16"/>
      <c r="IA212" s="16"/>
      <c r="IB212" s="16"/>
      <c r="IC212" s="16"/>
      <c r="ID212" s="16"/>
      <c r="IE212" s="16"/>
    </row>
    <row r="213" spans="1:239" s="6" customFormat="1">
      <c r="A213" s="22"/>
      <c r="B213" s="17" t="s">
        <v>37</v>
      </c>
      <c r="C213" s="11" t="s">
        <v>20</v>
      </c>
      <c r="D213" s="41">
        <v>0.3</v>
      </c>
      <c r="E213" s="12">
        <f>E212*D213</f>
        <v>2.9700000000000001E-2</v>
      </c>
      <c r="F213" s="12"/>
      <c r="G213" s="12"/>
      <c r="H213" s="12"/>
      <c r="I213" s="12"/>
      <c r="J213" s="5"/>
      <c r="K213" s="12">
        <f>E213*J213</f>
        <v>0</v>
      </c>
      <c r="L213" s="12">
        <f t="shared" ref="L213:L214" si="43">G213+I213+K213</f>
        <v>0</v>
      </c>
      <c r="M213" s="16"/>
      <c r="N213" s="16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</row>
    <row r="214" spans="1:239" s="6" customFormat="1">
      <c r="A214" s="22"/>
      <c r="B214" s="17" t="s">
        <v>32</v>
      </c>
      <c r="C214" s="13" t="s">
        <v>18</v>
      </c>
      <c r="D214" s="41">
        <v>1.03</v>
      </c>
      <c r="E214" s="12">
        <f>D214*E212</f>
        <v>0.10197000000000001</v>
      </c>
      <c r="F214" s="12"/>
      <c r="G214" s="12">
        <f>E214*F214</f>
        <v>0</v>
      </c>
      <c r="H214" s="12"/>
      <c r="I214" s="12"/>
      <c r="J214" s="12"/>
      <c r="K214" s="12"/>
      <c r="L214" s="12">
        <f t="shared" si="43"/>
        <v>0</v>
      </c>
      <c r="M214" s="1"/>
      <c r="N214" s="1">
        <f>670+171</f>
        <v>841</v>
      </c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</row>
    <row r="215" spans="1:239" s="6" customFormat="1">
      <c r="A215" s="13"/>
      <c r="B215" s="17"/>
      <c r="C215" s="13"/>
      <c r="D215" s="41"/>
      <c r="E215" s="12"/>
      <c r="F215" s="12"/>
      <c r="G215" s="12"/>
      <c r="H215" s="12"/>
      <c r="I215" s="12"/>
      <c r="J215" s="12"/>
      <c r="K215" s="12"/>
      <c r="L215" s="12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16"/>
      <c r="ER215" s="16"/>
      <c r="ES215" s="16"/>
      <c r="ET215" s="16"/>
      <c r="EU215" s="16"/>
      <c r="EV215" s="16"/>
      <c r="EW215" s="16"/>
      <c r="EX215" s="16"/>
      <c r="EY215" s="16"/>
      <c r="EZ215" s="16"/>
      <c r="FA215" s="16"/>
      <c r="FB215" s="16"/>
      <c r="FC215" s="16"/>
      <c r="FD215" s="16"/>
      <c r="FE215" s="16"/>
      <c r="FF215" s="16"/>
      <c r="FG215" s="16"/>
      <c r="FH215" s="16"/>
      <c r="FI215" s="16"/>
      <c r="FJ215" s="16"/>
      <c r="FK215" s="16"/>
      <c r="FL215" s="16"/>
      <c r="FM215" s="16"/>
      <c r="FN215" s="16"/>
      <c r="FO215" s="16"/>
      <c r="FP215" s="16"/>
      <c r="FQ215" s="16"/>
      <c r="FR215" s="16"/>
      <c r="FS215" s="16"/>
      <c r="FT215" s="16"/>
      <c r="FU215" s="16"/>
      <c r="FV215" s="16"/>
      <c r="FW215" s="16"/>
      <c r="FX215" s="16"/>
      <c r="FY215" s="16"/>
      <c r="FZ215" s="16"/>
      <c r="GA215" s="16"/>
      <c r="GB215" s="16"/>
      <c r="GC215" s="16"/>
      <c r="GD215" s="16"/>
      <c r="GE215" s="16"/>
      <c r="GF215" s="16"/>
      <c r="GG215" s="16"/>
      <c r="GH215" s="16"/>
      <c r="GI215" s="16"/>
      <c r="GJ215" s="16"/>
      <c r="GK215" s="16"/>
      <c r="GL215" s="16"/>
      <c r="GM215" s="16"/>
      <c r="GN215" s="16"/>
      <c r="GO215" s="16"/>
      <c r="GP215" s="16"/>
      <c r="GQ215" s="16"/>
      <c r="GR215" s="16"/>
      <c r="GS215" s="16"/>
      <c r="GT215" s="16"/>
      <c r="GU215" s="16"/>
      <c r="GV215" s="16"/>
      <c r="GW215" s="16"/>
      <c r="GX215" s="16"/>
      <c r="GY215" s="16"/>
      <c r="GZ215" s="16"/>
      <c r="HA215" s="16"/>
      <c r="HB215" s="16"/>
      <c r="HC215" s="16"/>
      <c r="HD215" s="16"/>
      <c r="HE215" s="16"/>
      <c r="HF215" s="16"/>
      <c r="HG215" s="16"/>
      <c r="HH215" s="16"/>
      <c r="HI215" s="16"/>
      <c r="HJ215" s="16"/>
      <c r="HK215" s="16"/>
      <c r="HL215" s="16"/>
      <c r="HM215" s="16"/>
      <c r="HN215" s="16"/>
      <c r="HO215" s="16"/>
      <c r="HP215" s="16"/>
      <c r="HQ215" s="16"/>
      <c r="HR215" s="16"/>
      <c r="HS215" s="16"/>
      <c r="HT215" s="16"/>
      <c r="HU215" s="16"/>
      <c r="HV215" s="16"/>
      <c r="HW215" s="16"/>
      <c r="HX215" s="16"/>
      <c r="HY215" s="16"/>
      <c r="HZ215" s="16"/>
      <c r="IA215" s="16"/>
      <c r="IB215" s="16"/>
      <c r="IC215" s="16"/>
      <c r="ID215" s="16"/>
      <c r="IE215" s="16"/>
    </row>
    <row r="216" spans="1:239" s="3" customFormat="1" ht="25.5">
      <c r="A216" s="7">
        <v>24</v>
      </c>
      <c r="B216" s="31" t="s">
        <v>70</v>
      </c>
      <c r="C216" s="8" t="s">
        <v>23</v>
      </c>
      <c r="D216" s="9"/>
      <c r="E216" s="9">
        <f>E200</f>
        <v>165</v>
      </c>
      <c r="F216" s="9"/>
      <c r="G216" s="9"/>
      <c r="H216" s="9"/>
      <c r="I216" s="9"/>
      <c r="J216" s="9"/>
      <c r="K216" s="9"/>
      <c r="L216" s="9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  <c r="IE216" s="10"/>
    </row>
    <row r="217" spans="1:239" s="6" customFormat="1">
      <c r="A217" s="13"/>
      <c r="B217" s="15"/>
      <c r="C217" s="13" t="s">
        <v>24</v>
      </c>
      <c r="D217" s="12"/>
      <c r="E217" s="25">
        <f>E216/1000</f>
        <v>0.16500000000000001</v>
      </c>
      <c r="F217" s="12"/>
      <c r="G217" s="12"/>
      <c r="H217" s="12"/>
      <c r="I217" s="12"/>
      <c r="J217" s="12"/>
      <c r="K217" s="12"/>
      <c r="L217" s="12"/>
      <c r="M217" s="10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6"/>
      <c r="FR217" s="16"/>
      <c r="FS217" s="16"/>
      <c r="FT217" s="16"/>
      <c r="FU217" s="16"/>
      <c r="FV217" s="16"/>
      <c r="FW217" s="16"/>
      <c r="FX217" s="16"/>
      <c r="FY217" s="16"/>
      <c r="FZ217" s="16"/>
      <c r="GA217" s="16"/>
      <c r="GB217" s="16"/>
      <c r="GC217" s="16"/>
      <c r="GD217" s="16"/>
      <c r="GE217" s="16"/>
      <c r="GF217" s="16"/>
      <c r="GG217" s="16"/>
      <c r="GH217" s="16"/>
      <c r="GI217" s="16"/>
      <c r="GJ217" s="16"/>
      <c r="GK217" s="16"/>
      <c r="GL217" s="16"/>
      <c r="GM217" s="16"/>
      <c r="GN217" s="16"/>
      <c r="GO217" s="16"/>
      <c r="GP217" s="16"/>
      <c r="GQ217" s="16"/>
      <c r="GR217" s="16"/>
      <c r="GS217" s="16"/>
      <c r="GT217" s="16"/>
      <c r="GU217" s="16"/>
      <c r="GV217" s="16"/>
      <c r="GW217" s="16"/>
      <c r="GX217" s="16"/>
      <c r="GY217" s="16"/>
      <c r="GZ217" s="16"/>
      <c r="HA217" s="16"/>
      <c r="HB217" s="16"/>
      <c r="HC217" s="16"/>
      <c r="HD217" s="16"/>
      <c r="HE217" s="16"/>
      <c r="HF217" s="16"/>
      <c r="HG217" s="16"/>
      <c r="HH217" s="16"/>
      <c r="HI217" s="16"/>
      <c r="HJ217" s="16"/>
      <c r="HK217" s="16"/>
      <c r="HL217" s="16"/>
      <c r="HM217" s="16"/>
      <c r="HN217" s="16"/>
      <c r="HO217" s="16"/>
      <c r="HP217" s="16"/>
      <c r="HQ217" s="16"/>
      <c r="HR217" s="16"/>
      <c r="HS217" s="16"/>
      <c r="HT217" s="16"/>
      <c r="HU217" s="16"/>
      <c r="HV217" s="16"/>
      <c r="HW217" s="16"/>
      <c r="HX217" s="16"/>
      <c r="HY217" s="16"/>
      <c r="HZ217" s="16"/>
      <c r="IA217" s="16"/>
      <c r="IB217" s="16"/>
      <c r="IC217" s="16"/>
      <c r="ID217" s="16"/>
      <c r="IE217" s="16"/>
    </row>
    <row r="218" spans="1:239" s="6" customFormat="1">
      <c r="A218" s="22"/>
      <c r="B218" s="32" t="s">
        <v>21</v>
      </c>
      <c r="C218" s="11" t="s">
        <v>17</v>
      </c>
      <c r="D218" s="12">
        <f>37.5+4*0.07</f>
        <v>37.78</v>
      </c>
      <c r="E218" s="12">
        <f>E217*D218</f>
        <v>6.2337000000000007</v>
      </c>
      <c r="F218" s="12"/>
      <c r="G218" s="12"/>
      <c r="H218" s="12"/>
      <c r="I218" s="12">
        <f>E218*H218</f>
        <v>0</v>
      </c>
      <c r="J218" s="12"/>
      <c r="K218" s="12"/>
      <c r="L218" s="12">
        <f t="shared" ref="L218:L224" si="44">G218+I218+K218</f>
        <v>0</v>
      </c>
      <c r="M218" s="10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</row>
    <row r="219" spans="1:239" s="6" customFormat="1">
      <c r="A219" s="22"/>
      <c r="B219" s="15" t="s">
        <v>33</v>
      </c>
      <c r="C219" s="11" t="s">
        <v>20</v>
      </c>
      <c r="D219" s="12">
        <v>3.02</v>
      </c>
      <c r="E219" s="12">
        <f>E217*D219</f>
        <v>0.49830000000000002</v>
      </c>
      <c r="F219" s="12"/>
      <c r="G219" s="12"/>
      <c r="H219" s="12"/>
      <c r="I219" s="12"/>
      <c r="J219" s="12"/>
      <c r="K219" s="12">
        <f t="shared" ref="K219:K221" si="45">E219*J219</f>
        <v>0</v>
      </c>
      <c r="L219" s="12">
        <f t="shared" si="44"/>
        <v>0</v>
      </c>
      <c r="M219" s="10"/>
      <c r="N219" s="16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</row>
    <row r="220" spans="1:239" s="6" customFormat="1">
      <c r="A220" s="22"/>
      <c r="B220" s="32" t="s">
        <v>27</v>
      </c>
      <c r="C220" s="11" t="s">
        <v>20</v>
      </c>
      <c r="D220" s="12">
        <v>3.7</v>
      </c>
      <c r="E220" s="12">
        <f>D220*E217</f>
        <v>0.61050000000000004</v>
      </c>
      <c r="F220" s="12"/>
      <c r="G220" s="12"/>
      <c r="H220" s="12"/>
      <c r="I220" s="12"/>
      <c r="J220" s="5"/>
      <c r="K220" s="12">
        <f t="shared" si="45"/>
        <v>0</v>
      </c>
      <c r="L220" s="12">
        <f t="shared" si="44"/>
        <v>0</v>
      </c>
      <c r="M220" s="10"/>
      <c r="N220" s="16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</row>
    <row r="221" spans="1:239" s="6" customFormat="1">
      <c r="A221" s="22"/>
      <c r="B221" s="32" t="s">
        <v>28</v>
      </c>
      <c r="C221" s="11" t="s">
        <v>20</v>
      </c>
      <c r="D221" s="12">
        <v>11.1</v>
      </c>
      <c r="E221" s="5">
        <f>D221*E217</f>
        <v>1.8315000000000001</v>
      </c>
      <c r="F221" s="12"/>
      <c r="G221" s="12"/>
      <c r="H221" s="12"/>
      <c r="I221" s="12"/>
      <c r="J221" s="5"/>
      <c r="K221" s="12">
        <f t="shared" si="45"/>
        <v>0</v>
      </c>
      <c r="L221" s="12">
        <f t="shared" si="44"/>
        <v>0</v>
      </c>
      <c r="M221" s="10"/>
      <c r="N221" s="16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</row>
    <row r="222" spans="1:239" s="6" customFormat="1">
      <c r="A222" s="22"/>
      <c r="B222" s="17" t="s">
        <v>22</v>
      </c>
      <c r="C222" s="13" t="s">
        <v>0</v>
      </c>
      <c r="D222" s="12">
        <v>2.2999999999999998</v>
      </c>
      <c r="E222" s="5">
        <f>D222*E217</f>
        <v>0.3795</v>
      </c>
      <c r="F222" s="4"/>
      <c r="G222" s="4"/>
      <c r="H222" s="4"/>
      <c r="I222" s="5"/>
      <c r="J222" s="12"/>
      <c r="K222" s="12">
        <f>E222*J222</f>
        <v>0</v>
      </c>
      <c r="L222" s="12">
        <f t="shared" si="44"/>
        <v>0</v>
      </c>
      <c r="M222" s="10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</row>
    <row r="223" spans="1:239" s="6" customFormat="1">
      <c r="A223" s="22"/>
      <c r="B223" s="15" t="s">
        <v>39</v>
      </c>
      <c r="C223" s="13" t="s">
        <v>18</v>
      </c>
      <c r="D223" s="12">
        <f>93.1+4*11.6</f>
        <v>139.5</v>
      </c>
      <c r="E223" s="12">
        <f>D223*E217</f>
        <v>23.017500000000002</v>
      </c>
      <c r="F223" s="12"/>
      <c r="G223" s="5">
        <f>E223*F223</f>
        <v>0</v>
      </c>
      <c r="H223" s="5"/>
      <c r="I223" s="5"/>
      <c r="J223" s="12"/>
      <c r="K223" s="12"/>
      <c r="L223" s="12">
        <f t="shared" si="44"/>
        <v>0</v>
      </c>
      <c r="M223" s="10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</row>
    <row r="224" spans="1:239" s="6" customFormat="1">
      <c r="A224" s="22"/>
      <c r="B224" s="17" t="s">
        <v>35</v>
      </c>
      <c r="C224" s="13" t="s">
        <v>0</v>
      </c>
      <c r="D224" s="12">
        <f>14.5+4*0.2</f>
        <v>15.3</v>
      </c>
      <c r="E224" s="12">
        <f>D224*E217</f>
        <v>2.5245000000000002</v>
      </c>
      <c r="F224" s="5"/>
      <c r="G224" s="5">
        <f>E224*F224</f>
        <v>0</v>
      </c>
      <c r="H224" s="5"/>
      <c r="I224" s="5"/>
      <c r="J224" s="12"/>
      <c r="K224" s="12"/>
      <c r="L224" s="12">
        <f t="shared" si="44"/>
        <v>0</v>
      </c>
      <c r="M224" s="10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</row>
    <row r="225" spans="1:239" s="6" customFormat="1">
      <c r="A225" s="13"/>
      <c r="B225" s="17"/>
      <c r="C225" s="13"/>
      <c r="D225" s="12"/>
      <c r="E225" s="12"/>
      <c r="F225" s="5"/>
      <c r="G225" s="5"/>
      <c r="H225" s="5"/>
      <c r="I225" s="5"/>
      <c r="J225" s="12"/>
      <c r="K225" s="12"/>
      <c r="L225" s="12"/>
      <c r="M225" s="10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  <c r="FB225" s="16"/>
      <c r="FC225" s="16"/>
      <c r="FD225" s="16"/>
      <c r="FE225" s="16"/>
      <c r="FF225" s="16"/>
      <c r="FG225" s="16"/>
      <c r="FH225" s="16"/>
      <c r="FI225" s="16"/>
      <c r="FJ225" s="16"/>
      <c r="FK225" s="16"/>
      <c r="FL225" s="16"/>
      <c r="FM225" s="16"/>
      <c r="FN225" s="16"/>
      <c r="FO225" s="16"/>
      <c r="FP225" s="16"/>
      <c r="FQ225" s="16"/>
      <c r="FR225" s="16"/>
      <c r="FS225" s="16"/>
      <c r="FT225" s="16"/>
      <c r="FU225" s="16"/>
      <c r="FV225" s="16"/>
      <c r="FW225" s="16"/>
      <c r="FX225" s="16"/>
      <c r="FY225" s="16"/>
      <c r="FZ225" s="16"/>
      <c r="GA225" s="16"/>
      <c r="GB225" s="16"/>
      <c r="GC225" s="16"/>
      <c r="GD225" s="16"/>
      <c r="GE225" s="16"/>
      <c r="GF225" s="16"/>
      <c r="GG225" s="16"/>
      <c r="GH225" s="16"/>
      <c r="GI225" s="16"/>
      <c r="GJ225" s="16"/>
      <c r="GK225" s="16"/>
      <c r="GL225" s="16"/>
      <c r="GM225" s="16"/>
      <c r="GN225" s="16"/>
      <c r="GO225" s="16"/>
      <c r="GP225" s="16"/>
      <c r="GQ225" s="16"/>
      <c r="GR225" s="16"/>
      <c r="GS225" s="16"/>
      <c r="GT225" s="16"/>
      <c r="GU225" s="16"/>
      <c r="GV225" s="16"/>
      <c r="GW225" s="16"/>
      <c r="GX225" s="16"/>
      <c r="GY225" s="16"/>
      <c r="GZ225" s="16"/>
      <c r="HA225" s="16"/>
      <c r="HB225" s="16"/>
      <c r="HC225" s="16"/>
      <c r="HD225" s="16"/>
      <c r="HE225" s="16"/>
      <c r="HF225" s="16"/>
      <c r="HG225" s="16"/>
      <c r="HH225" s="16"/>
      <c r="HI225" s="16"/>
      <c r="HJ225" s="16"/>
      <c r="HK225" s="16"/>
      <c r="HL225" s="16"/>
      <c r="HM225" s="16"/>
      <c r="HN225" s="16"/>
      <c r="HO225" s="16"/>
      <c r="HP225" s="16"/>
      <c r="HQ225" s="16"/>
      <c r="HR225" s="16"/>
      <c r="HS225" s="16"/>
      <c r="HT225" s="16"/>
      <c r="HU225" s="16"/>
      <c r="HV225" s="16"/>
      <c r="HW225" s="16"/>
      <c r="HX225" s="16"/>
      <c r="HY225" s="16"/>
      <c r="HZ225" s="16"/>
      <c r="IA225" s="16"/>
      <c r="IB225" s="16"/>
      <c r="IC225" s="16"/>
      <c r="ID225" s="16"/>
      <c r="IE225" s="16"/>
    </row>
    <row r="226" spans="1:239" s="3" customFormat="1">
      <c r="A226" s="7">
        <v>25</v>
      </c>
      <c r="B226" s="33" t="s">
        <v>40</v>
      </c>
      <c r="C226" s="8" t="s">
        <v>18</v>
      </c>
      <c r="D226" s="9"/>
      <c r="E226" s="9">
        <f>E217*0.3</f>
        <v>4.9500000000000002E-2</v>
      </c>
      <c r="F226" s="9"/>
      <c r="G226" s="9"/>
      <c r="H226" s="9"/>
      <c r="I226" s="9"/>
      <c r="J226" s="9"/>
      <c r="K226" s="63"/>
      <c r="L226" s="9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D226" s="10"/>
      <c r="IE226" s="10"/>
    </row>
    <row r="227" spans="1:239" s="6" customFormat="1">
      <c r="A227" s="13"/>
      <c r="B227" s="15"/>
      <c r="C227" s="13" t="s">
        <v>19</v>
      </c>
      <c r="D227" s="12"/>
      <c r="E227" s="25">
        <f>E226</f>
        <v>4.9500000000000002E-2</v>
      </c>
      <c r="F227" s="12"/>
      <c r="G227" s="12"/>
      <c r="H227" s="12"/>
      <c r="I227" s="12"/>
      <c r="J227" s="12"/>
      <c r="K227" s="41"/>
      <c r="L227" s="41"/>
      <c r="M227" s="10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16"/>
      <c r="ER227" s="16"/>
      <c r="ES227" s="16"/>
      <c r="ET227" s="16"/>
      <c r="EU227" s="16"/>
      <c r="EV227" s="16"/>
      <c r="EW227" s="16"/>
      <c r="EX227" s="16"/>
      <c r="EY227" s="16"/>
      <c r="EZ227" s="16"/>
      <c r="FA227" s="16"/>
      <c r="FB227" s="16"/>
      <c r="FC227" s="16"/>
      <c r="FD227" s="16"/>
      <c r="FE227" s="16"/>
      <c r="FF227" s="16"/>
      <c r="FG227" s="16"/>
      <c r="FH227" s="16"/>
      <c r="FI227" s="16"/>
      <c r="FJ227" s="16"/>
      <c r="FK227" s="16"/>
      <c r="FL227" s="16"/>
      <c r="FM227" s="16"/>
      <c r="FN227" s="16"/>
      <c r="FO227" s="16"/>
      <c r="FP227" s="16"/>
      <c r="FQ227" s="16"/>
      <c r="FR227" s="16"/>
      <c r="FS227" s="16"/>
      <c r="FT227" s="16"/>
      <c r="FU227" s="16"/>
      <c r="FV227" s="16"/>
      <c r="FW227" s="16"/>
      <c r="FX227" s="16"/>
      <c r="FY227" s="16"/>
      <c r="FZ227" s="16"/>
      <c r="GA227" s="16"/>
      <c r="GB227" s="16"/>
      <c r="GC227" s="16"/>
      <c r="GD227" s="16"/>
      <c r="GE227" s="16"/>
      <c r="GF227" s="16"/>
      <c r="GG227" s="16"/>
      <c r="GH227" s="16"/>
      <c r="GI227" s="16"/>
      <c r="GJ227" s="16"/>
      <c r="GK227" s="16"/>
      <c r="GL227" s="16"/>
      <c r="GM227" s="16"/>
      <c r="GN227" s="16"/>
      <c r="GO227" s="16"/>
      <c r="GP227" s="16"/>
      <c r="GQ227" s="16"/>
      <c r="GR227" s="16"/>
      <c r="GS227" s="16"/>
      <c r="GT227" s="16"/>
      <c r="GU227" s="16"/>
      <c r="GV227" s="16"/>
      <c r="GW227" s="16"/>
      <c r="GX227" s="16"/>
      <c r="GY227" s="16"/>
      <c r="GZ227" s="16"/>
      <c r="HA227" s="16"/>
      <c r="HB227" s="16"/>
      <c r="HC227" s="16"/>
      <c r="HD227" s="16"/>
      <c r="HE227" s="16"/>
      <c r="HF227" s="16"/>
      <c r="HG227" s="16"/>
      <c r="HH227" s="16"/>
      <c r="HI227" s="16"/>
      <c r="HJ227" s="16"/>
      <c r="HK227" s="16"/>
      <c r="HL227" s="16"/>
      <c r="HM227" s="16"/>
      <c r="HN227" s="16"/>
      <c r="HO227" s="16"/>
      <c r="HP227" s="16"/>
      <c r="HQ227" s="16"/>
      <c r="HR227" s="16"/>
      <c r="HS227" s="16"/>
      <c r="HT227" s="16"/>
      <c r="HU227" s="16"/>
      <c r="HV227" s="16"/>
      <c r="HW227" s="16"/>
      <c r="HX227" s="16"/>
      <c r="HY227" s="16"/>
      <c r="HZ227" s="16"/>
      <c r="IA227" s="16"/>
      <c r="IB227" s="16"/>
      <c r="IC227" s="16"/>
      <c r="ID227" s="16"/>
      <c r="IE227" s="16"/>
    </row>
    <row r="228" spans="1:239" s="6" customFormat="1">
      <c r="A228" s="22"/>
      <c r="B228" s="17" t="s">
        <v>37</v>
      </c>
      <c r="C228" s="11" t="s">
        <v>20</v>
      </c>
      <c r="D228" s="41">
        <v>0.3</v>
      </c>
      <c r="E228" s="12">
        <f>E227*D228</f>
        <v>1.485E-2</v>
      </c>
      <c r="F228" s="12"/>
      <c r="G228" s="12"/>
      <c r="H228" s="12"/>
      <c r="I228" s="12"/>
      <c r="J228" s="5"/>
      <c r="K228" s="12">
        <f>E228*J228</f>
        <v>0</v>
      </c>
      <c r="L228" s="12">
        <f t="shared" ref="L228:L229" si="46">G228+I228+K228</f>
        <v>0</v>
      </c>
      <c r="M228" s="16"/>
      <c r="N228" s="16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</row>
    <row r="229" spans="1:239" s="6" customFormat="1">
      <c r="A229" s="22"/>
      <c r="B229" s="17" t="s">
        <v>32</v>
      </c>
      <c r="C229" s="13" t="s">
        <v>18</v>
      </c>
      <c r="D229" s="41">
        <v>1.03</v>
      </c>
      <c r="E229" s="12">
        <f>D229*E227</f>
        <v>5.0985000000000003E-2</v>
      </c>
      <c r="F229" s="12"/>
      <c r="G229" s="12">
        <f>E229*F229</f>
        <v>0</v>
      </c>
      <c r="H229" s="12"/>
      <c r="I229" s="12"/>
      <c r="J229" s="12"/>
      <c r="K229" s="12"/>
      <c r="L229" s="12">
        <f t="shared" si="46"/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</row>
    <row r="230" spans="1:239" s="6" customFormat="1">
      <c r="A230" s="13"/>
      <c r="B230" s="17"/>
      <c r="C230" s="13"/>
      <c r="D230" s="41"/>
      <c r="E230" s="12"/>
      <c r="F230" s="12"/>
      <c r="G230" s="12"/>
      <c r="H230" s="12"/>
      <c r="I230" s="12"/>
      <c r="J230" s="12"/>
      <c r="K230" s="12"/>
      <c r="L230" s="12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  <c r="FB230" s="16"/>
      <c r="FC230" s="16"/>
      <c r="FD230" s="16"/>
      <c r="FE230" s="16"/>
      <c r="FF230" s="16"/>
      <c r="FG230" s="16"/>
      <c r="FH230" s="16"/>
      <c r="FI230" s="16"/>
      <c r="FJ230" s="16"/>
      <c r="FK230" s="16"/>
      <c r="FL230" s="16"/>
      <c r="FM230" s="16"/>
      <c r="FN230" s="16"/>
      <c r="FO230" s="16"/>
      <c r="FP230" s="16"/>
      <c r="FQ230" s="16"/>
      <c r="FR230" s="16"/>
      <c r="FS230" s="16"/>
      <c r="FT230" s="16"/>
      <c r="FU230" s="16"/>
      <c r="FV230" s="16"/>
      <c r="FW230" s="16"/>
      <c r="FX230" s="16"/>
      <c r="FY230" s="16"/>
      <c r="FZ230" s="16"/>
      <c r="GA230" s="16"/>
      <c r="GB230" s="16"/>
      <c r="GC230" s="16"/>
      <c r="GD230" s="16"/>
      <c r="GE230" s="16"/>
      <c r="GF230" s="16"/>
      <c r="GG230" s="16"/>
      <c r="GH230" s="16"/>
      <c r="GI230" s="16"/>
      <c r="GJ230" s="16"/>
      <c r="GK230" s="16"/>
      <c r="GL230" s="16"/>
      <c r="GM230" s="16"/>
      <c r="GN230" s="16"/>
      <c r="GO230" s="16"/>
      <c r="GP230" s="16"/>
      <c r="GQ230" s="16"/>
      <c r="GR230" s="16"/>
      <c r="GS230" s="16"/>
      <c r="GT230" s="16"/>
      <c r="GU230" s="16"/>
      <c r="GV230" s="16"/>
      <c r="GW230" s="16"/>
      <c r="GX230" s="16"/>
      <c r="GY230" s="16"/>
      <c r="GZ230" s="16"/>
      <c r="HA230" s="16"/>
      <c r="HB230" s="16"/>
      <c r="HC230" s="16"/>
      <c r="HD230" s="16"/>
      <c r="HE230" s="16"/>
      <c r="HF230" s="16"/>
      <c r="HG230" s="16"/>
      <c r="HH230" s="16"/>
      <c r="HI230" s="16"/>
      <c r="HJ230" s="16"/>
      <c r="HK230" s="16"/>
      <c r="HL230" s="16"/>
      <c r="HM230" s="16"/>
      <c r="HN230" s="16"/>
      <c r="HO230" s="16"/>
      <c r="HP230" s="16"/>
      <c r="HQ230" s="16"/>
      <c r="HR230" s="16"/>
      <c r="HS230" s="16"/>
      <c r="HT230" s="16"/>
      <c r="HU230" s="16"/>
      <c r="HV230" s="16"/>
      <c r="HW230" s="16"/>
      <c r="HX230" s="16"/>
      <c r="HY230" s="16"/>
      <c r="HZ230" s="16"/>
      <c r="IA230" s="16"/>
      <c r="IB230" s="16"/>
      <c r="IC230" s="16"/>
      <c r="ID230" s="16"/>
      <c r="IE230" s="16"/>
    </row>
    <row r="231" spans="1:239" s="3" customFormat="1" ht="25.5">
      <c r="A231" s="7">
        <v>26</v>
      </c>
      <c r="B231" s="31" t="s">
        <v>48</v>
      </c>
      <c r="C231" s="8" t="s">
        <v>23</v>
      </c>
      <c r="D231" s="9"/>
      <c r="E231" s="9">
        <f>E216</f>
        <v>165</v>
      </c>
      <c r="F231" s="9"/>
      <c r="G231" s="9"/>
      <c r="H231" s="9"/>
      <c r="I231" s="9"/>
      <c r="J231" s="9"/>
      <c r="K231" s="9"/>
      <c r="L231" s="9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  <c r="HQ231" s="10"/>
      <c r="HR231" s="10"/>
      <c r="HS231" s="10"/>
      <c r="HT231" s="10"/>
      <c r="HU231" s="10"/>
      <c r="HV231" s="10"/>
      <c r="HW231" s="10"/>
      <c r="HX231" s="10"/>
      <c r="HY231" s="10"/>
      <c r="HZ231" s="10"/>
      <c r="IA231" s="10"/>
      <c r="IB231" s="10"/>
      <c r="IC231" s="10"/>
      <c r="ID231" s="10"/>
      <c r="IE231" s="10"/>
    </row>
    <row r="232" spans="1:239" s="6" customFormat="1">
      <c r="A232" s="13"/>
      <c r="B232" s="15"/>
      <c r="C232" s="13" t="s">
        <v>24</v>
      </c>
      <c r="D232" s="12"/>
      <c r="E232" s="25">
        <f>E231/1000</f>
        <v>0.16500000000000001</v>
      </c>
      <c r="F232" s="12"/>
      <c r="G232" s="12"/>
      <c r="H232" s="12"/>
      <c r="I232" s="12"/>
      <c r="J232" s="12"/>
      <c r="K232" s="12"/>
      <c r="L232" s="12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16"/>
      <c r="ER232" s="16"/>
      <c r="ES232" s="16"/>
      <c r="ET232" s="16"/>
      <c r="EU232" s="16"/>
      <c r="EV232" s="16"/>
      <c r="EW232" s="16"/>
      <c r="EX232" s="16"/>
      <c r="EY232" s="16"/>
      <c r="EZ232" s="16"/>
      <c r="FA232" s="16"/>
      <c r="FB232" s="16"/>
      <c r="FC232" s="16"/>
      <c r="FD232" s="16"/>
      <c r="FE232" s="16"/>
      <c r="FF232" s="16"/>
      <c r="FG232" s="16"/>
      <c r="FH232" s="16"/>
      <c r="FI232" s="16"/>
      <c r="FJ232" s="16"/>
      <c r="FK232" s="16"/>
      <c r="FL232" s="16"/>
      <c r="FM232" s="16"/>
      <c r="FN232" s="16"/>
      <c r="FO232" s="16"/>
      <c r="FP232" s="16"/>
      <c r="FQ232" s="16"/>
      <c r="FR232" s="16"/>
      <c r="FS232" s="16"/>
      <c r="FT232" s="16"/>
      <c r="FU232" s="16"/>
      <c r="FV232" s="16"/>
      <c r="FW232" s="16"/>
      <c r="FX232" s="16"/>
      <c r="FY232" s="16"/>
      <c r="FZ232" s="16"/>
      <c r="GA232" s="16"/>
      <c r="GB232" s="16"/>
      <c r="GC232" s="16"/>
      <c r="GD232" s="16"/>
      <c r="GE232" s="16"/>
      <c r="GF232" s="16"/>
      <c r="GG232" s="16"/>
      <c r="GH232" s="16"/>
      <c r="GI232" s="16"/>
      <c r="GJ232" s="16"/>
      <c r="GK232" s="16"/>
      <c r="GL232" s="16"/>
      <c r="GM232" s="16"/>
      <c r="GN232" s="16"/>
      <c r="GO232" s="16"/>
      <c r="GP232" s="16"/>
      <c r="GQ232" s="16"/>
      <c r="GR232" s="16"/>
      <c r="GS232" s="16"/>
      <c r="GT232" s="16"/>
      <c r="GU232" s="16"/>
      <c r="GV232" s="16"/>
      <c r="GW232" s="16"/>
      <c r="GX232" s="16"/>
      <c r="GY232" s="16"/>
      <c r="GZ232" s="16"/>
      <c r="HA232" s="16"/>
      <c r="HB232" s="16"/>
      <c r="HC232" s="16"/>
      <c r="HD232" s="16"/>
      <c r="HE232" s="16"/>
      <c r="HF232" s="16"/>
      <c r="HG232" s="16"/>
      <c r="HH232" s="16"/>
      <c r="HI232" s="16"/>
      <c r="HJ232" s="16"/>
      <c r="HK232" s="16"/>
      <c r="HL232" s="16"/>
      <c r="HM232" s="16"/>
      <c r="HN232" s="16"/>
      <c r="HO232" s="16"/>
      <c r="HP232" s="16"/>
      <c r="HQ232" s="16"/>
      <c r="HR232" s="16"/>
      <c r="HS232" s="16"/>
      <c r="HT232" s="16"/>
      <c r="HU232" s="16"/>
      <c r="HV232" s="16"/>
      <c r="HW232" s="16"/>
      <c r="HX232" s="16"/>
      <c r="HY232" s="16"/>
      <c r="HZ232" s="16"/>
      <c r="IA232" s="16"/>
      <c r="IB232" s="16"/>
      <c r="IC232" s="16"/>
      <c r="ID232" s="16"/>
      <c r="IE232" s="16"/>
    </row>
    <row r="233" spans="1:239" s="6" customFormat="1">
      <c r="A233" s="22"/>
      <c r="B233" s="32" t="s">
        <v>21</v>
      </c>
      <c r="C233" s="11" t="s">
        <v>17</v>
      </c>
      <c r="D233" s="12">
        <f>37.5</f>
        <v>37.5</v>
      </c>
      <c r="E233" s="12">
        <f>E232*D233</f>
        <v>6.1875</v>
      </c>
      <c r="F233" s="12"/>
      <c r="G233" s="12"/>
      <c r="H233" s="12"/>
      <c r="I233" s="12">
        <f>E233*H233</f>
        <v>0</v>
      </c>
      <c r="J233" s="12"/>
      <c r="K233" s="12"/>
      <c r="L233" s="12">
        <f t="shared" ref="L233:L239" si="47">G233+I233+K233</f>
        <v>0</v>
      </c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</row>
    <row r="234" spans="1:239" s="6" customFormat="1">
      <c r="A234" s="22"/>
      <c r="B234" s="15" t="s">
        <v>33</v>
      </c>
      <c r="C234" s="11" t="s">
        <v>20</v>
      </c>
      <c r="D234" s="12">
        <v>3.02</v>
      </c>
      <c r="E234" s="12">
        <f>E232*D234</f>
        <v>0.49830000000000002</v>
      </c>
      <c r="F234" s="12"/>
      <c r="G234" s="12"/>
      <c r="H234" s="12"/>
      <c r="I234" s="12"/>
      <c r="J234" s="12"/>
      <c r="K234" s="12">
        <f t="shared" ref="K234:K236" si="48">E234*J234</f>
        <v>0</v>
      </c>
      <c r="L234" s="12">
        <f t="shared" si="47"/>
        <v>0</v>
      </c>
      <c r="M234" s="16"/>
      <c r="N234" s="16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</row>
    <row r="235" spans="1:239" s="6" customFormat="1">
      <c r="A235" s="22"/>
      <c r="B235" s="32" t="s">
        <v>27</v>
      </c>
      <c r="C235" s="11" t="s">
        <v>20</v>
      </c>
      <c r="D235" s="12">
        <v>3.7</v>
      </c>
      <c r="E235" s="12">
        <f>D235*E232</f>
        <v>0.61050000000000004</v>
      </c>
      <c r="F235" s="12"/>
      <c r="G235" s="12"/>
      <c r="H235" s="12"/>
      <c r="I235" s="12"/>
      <c r="J235" s="5"/>
      <c r="K235" s="12">
        <f t="shared" si="48"/>
        <v>0</v>
      </c>
      <c r="L235" s="12">
        <f t="shared" si="47"/>
        <v>0</v>
      </c>
      <c r="M235" s="16"/>
      <c r="N235" s="16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</row>
    <row r="236" spans="1:239" s="6" customFormat="1">
      <c r="A236" s="22"/>
      <c r="B236" s="32" t="s">
        <v>28</v>
      </c>
      <c r="C236" s="11" t="s">
        <v>20</v>
      </c>
      <c r="D236" s="12">
        <v>11.1</v>
      </c>
      <c r="E236" s="5">
        <f>D236*E232</f>
        <v>1.8315000000000001</v>
      </c>
      <c r="F236" s="12"/>
      <c r="G236" s="12"/>
      <c r="H236" s="12"/>
      <c r="I236" s="12"/>
      <c r="J236" s="5"/>
      <c r="K236" s="12">
        <f t="shared" si="48"/>
        <v>0</v>
      </c>
      <c r="L236" s="12">
        <f t="shared" si="47"/>
        <v>0</v>
      </c>
      <c r="M236" s="16"/>
      <c r="N236" s="16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</row>
    <row r="237" spans="1:239" s="6" customFormat="1">
      <c r="A237" s="22"/>
      <c r="B237" s="17" t="s">
        <v>22</v>
      </c>
      <c r="C237" s="13" t="s">
        <v>0</v>
      </c>
      <c r="D237" s="12">
        <v>2.2999999999999998</v>
      </c>
      <c r="E237" s="5">
        <f>D237*E232</f>
        <v>0.3795</v>
      </c>
      <c r="F237" s="4"/>
      <c r="G237" s="4"/>
      <c r="H237" s="4"/>
      <c r="I237" s="5"/>
      <c r="J237" s="12"/>
      <c r="K237" s="12">
        <f>E237*J237</f>
        <v>0</v>
      </c>
      <c r="L237" s="12">
        <f t="shared" si="47"/>
        <v>0</v>
      </c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</row>
    <row r="238" spans="1:239" s="6" customFormat="1">
      <c r="A238" s="22"/>
      <c r="B238" s="15" t="s">
        <v>34</v>
      </c>
      <c r="C238" s="13" t="s">
        <v>18</v>
      </c>
      <c r="D238" s="12">
        <f>97.4</f>
        <v>97.4</v>
      </c>
      <c r="E238" s="12">
        <f>D238*E232</f>
        <v>16.071000000000002</v>
      </c>
      <c r="F238" s="12"/>
      <c r="G238" s="5">
        <f>E238*F238</f>
        <v>0</v>
      </c>
      <c r="H238" s="5"/>
      <c r="I238" s="5"/>
      <c r="J238" s="12"/>
      <c r="K238" s="12"/>
      <c r="L238" s="12">
        <f t="shared" si="47"/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</row>
    <row r="239" spans="1:239" s="6" customFormat="1">
      <c r="A239" s="22"/>
      <c r="B239" s="17" t="s">
        <v>35</v>
      </c>
      <c r="C239" s="13" t="s">
        <v>0</v>
      </c>
      <c r="D239" s="12">
        <f>14.5-2*0.2</f>
        <v>14.1</v>
      </c>
      <c r="E239" s="12">
        <f>D239*E232</f>
        <v>2.3265000000000002</v>
      </c>
      <c r="F239" s="5"/>
      <c r="G239" s="5">
        <f>E239*F239</f>
        <v>0</v>
      </c>
      <c r="H239" s="5"/>
      <c r="I239" s="5"/>
      <c r="J239" s="12"/>
      <c r="K239" s="12"/>
      <c r="L239" s="12">
        <f t="shared" si="47"/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</row>
    <row r="240" spans="1:239" s="6" customFormat="1">
      <c r="A240" s="22"/>
      <c r="B240" s="17"/>
      <c r="C240" s="13"/>
      <c r="D240" s="12"/>
      <c r="E240" s="12"/>
      <c r="F240" s="5"/>
      <c r="G240" s="5"/>
      <c r="H240" s="5"/>
      <c r="I240" s="5"/>
      <c r="J240" s="12"/>
      <c r="K240" s="12"/>
      <c r="L240" s="1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</row>
    <row r="241" spans="1:223" s="3" customFormat="1" ht="15.75">
      <c r="A241" s="137"/>
      <c r="B241" s="138" t="s">
        <v>72</v>
      </c>
      <c r="C241" s="137"/>
      <c r="D241" s="4"/>
      <c r="E241" s="4"/>
      <c r="F241" s="4"/>
      <c r="G241" s="4"/>
      <c r="H241" s="4"/>
      <c r="I241" s="4"/>
      <c r="J241" s="4"/>
      <c r="K241" s="4"/>
      <c r="L241" s="4"/>
    </row>
    <row r="242" spans="1:223" s="6" customFormat="1">
      <c r="A242" s="79"/>
      <c r="B242" s="79"/>
      <c r="C242" s="80"/>
      <c r="D242" s="9"/>
      <c r="E242" s="5"/>
      <c r="F242" s="5"/>
      <c r="G242" s="5"/>
      <c r="H242" s="5"/>
      <c r="I242" s="5"/>
      <c r="J242" s="12"/>
      <c r="K242" s="12"/>
      <c r="L242" s="12"/>
      <c r="M242" s="16"/>
      <c r="N242" s="16"/>
      <c r="O242" s="1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  <c r="EC242" s="16"/>
      <c r="ED242" s="16"/>
      <c r="EE242" s="16"/>
      <c r="EF242" s="16"/>
      <c r="EG242" s="16"/>
      <c r="EH242" s="16"/>
      <c r="EI242" s="16"/>
      <c r="EJ242" s="16"/>
      <c r="EK242" s="16"/>
      <c r="EL242" s="16"/>
      <c r="EM242" s="16"/>
      <c r="EN242" s="16"/>
      <c r="EO242" s="16"/>
      <c r="EP242" s="16"/>
      <c r="EQ242" s="16"/>
      <c r="ER242" s="16"/>
      <c r="ES242" s="16"/>
      <c r="ET242" s="16"/>
      <c r="EU242" s="16"/>
      <c r="EV242" s="16"/>
      <c r="EW242" s="16"/>
      <c r="EX242" s="16"/>
      <c r="EY242" s="16"/>
      <c r="EZ242" s="16"/>
      <c r="FA242" s="16"/>
      <c r="FB242" s="16"/>
      <c r="FC242" s="16"/>
      <c r="FD242" s="16"/>
      <c r="FE242" s="16"/>
      <c r="FF242" s="16"/>
      <c r="FG242" s="16"/>
      <c r="FH242" s="16"/>
      <c r="FI242" s="16"/>
      <c r="FJ242" s="16"/>
      <c r="FK242" s="16"/>
      <c r="FL242" s="16"/>
      <c r="FM242" s="16"/>
      <c r="FN242" s="16"/>
      <c r="FO242" s="16"/>
      <c r="FP242" s="16"/>
      <c r="FQ242" s="16"/>
      <c r="FR242" s="16"/>
      <c r="FS242" s="16"/>
      <c r="FT242" s="16"/>
      <c r="FU242" s="16"/>
      <c r="FV242" s="16"/>
      <c r="FW242" s="16"/>
      <c r="FX242" s="16"/>
      <c r="FY242" s="16"/>
      <c r="FZ242" s="16"/>
      <c r="GA242" s="16"/>
      <c r="GB242" s="16"/>
      <c r="GC242" s="16"/>
      <c r="GD242" s="16"/>
      <c r="GE242" s="16"/>
      <c r="GF242" s="16"/>
      <c r="GG242" s="16"/>
      <c r="GH242" s="16"/>
      <c r="GI242" s="16"/>
      <c r="GJ242" s="16"/>
      <c r="GK242" s="16"/>
      <c r="GL242" s="16"/>
      <c r="GM242" s="16"/>
      <c r="GN242" s="16"/>
      <c r="GO242" s="16"/>
      <c r="GP242" s="16"/>
      <c r="GQ242" s="16"/>
      <c r="GR242" s="16"/>
      <c r="GS242" s="16"/>
      <c r="GT242" s="16"/>
      <c r="GU242" s="16"/>
      <c r="GV242" s="16"/>
      <c r="GW242" s="16"/>
      <c r="GX242" s="16"/>
      <c r="GY242" s="16"/>
      <c r="GZ242" s="16"/>
      <c r="HA242" s="16"/>
      <c r="HB242" s="16"/>
      <c r="HC242" s="16"/>
      <c r="HD242" s="16"/>
      <c r="HE242" s="16"/>
      <c r="HF242" s="16"/>
      <c r="HG242" s="16"/>
      <c r="HH242" s="16"/>
      <c r="HI242" s="16"/>
      <c r="HJ242" s="16"/>
      <c r="HK242" s="16"/>
      <c r="HL242" s="16"/>
      <c r="HM242" s="16"/>
      <c r="HN242" s="16"/>
      <c r="HO242" s="16"/>
    </row>
    <row r="243" spans="1:223" s="76" customFormat="1" ht="25.5">
      <c r="A243" s="74">
        <v>27</v>
      </c>
      <c r="B243" s="88" t="s">
        <v>69</v>
      </c>
      <c r="C243" s="74" t="s">
        <v>54</v>
      </c>
      <c r="D243" s="75"/>
      <c r="E243" s="75">
        <v>4</v>
      </c>
      <c r="F243" s="75"/>
      <c r="G243" s="75"/>
      <c r="H243" s="75"/>
      <c r="I243" s="75"/>
      <c r="J243" s="75"/>
      <c r="K243" s="75"/>
      <c r="L243" s="9"/>
    </row>
    <row r="244" spans="1:223" s="73" customFormat="1">
      <c r="A244" s="72"/>
      <c r="B244" s="81"/>
      <c r="C244" s="72" t="s">
        <v>55</v>
      </c>
      <c r="D244" s="71"/>
      <c r="E244" s="82">
        <f>E243/100</f>
        <v>0.04</v>
      </c>
      <c r="F244" s="71"/>
      <c r="G244" s="71"/>
      <c r="H244" s="71"/>
      <c r="I244" s="71"/>
      <c r="J244" s="71"/>
      <c r="K244" s="71"/>
      <c r="L244" s="71"/>
    </row>
    <row r="245" spans="1:223" s="73" customFormat="1">
      <c r="A245" s="72"/>
      <c r="B245" s="81" t="s">
        <v>50</v>
      </c>
      <c r="C245" s="72" t="s">
        <v>17</v>
      </c>
      <c r="D245" s="71">
        <v>177.52</v>
      </c>
      <c r="E245" s="71">
        <f>D245*E244</f>
        <v>7.1008000000000004</v>
      </c>
      <c r="F245" s="71"/>
      <c r="G245" s="71"/>
      <c r="H245" s="71"/>
      <c r="I245" s="71">
        <f>ROUND(E245*H245,2)</f>
        <v>0</v>
      </c>
      <c r="J245" s="71"/>
      <c r="K245" s="71"/>
      <c r="L245" s="71">
        <f t="shared" ref="L245:L254" si="49">G245+I245+K245</f>
        <v>0</v>
      </c>
    </row>
    <row r="246" spans="1:223" s="73" customFormat="1">
      <c r="A246" s="72"/>
      <c r="B246" s="81" t="s">
        <v>56</v>
      </c>
      <c r="C246" s="72" t="s">
        <v>20</v>
      </c>
      <c r="D246" s="71">
        <v>44.38</v>
      </c>
      <c r="E246" s="71">
        <f>D246*E244</f>
        <v>1.7752000000000001</v>
      </c>
      <c r="F246" s="71"/>
      <c r="G246" s="71"/>
      <c r="H246" s="71"/>
      <c r="I246" s="71"/>
      <c r="J246" s="5"/>
      <c r="K246" s="71">
        <f>ROUND(E246*J246,2)</f>
        <v>0</v>
      </c>
      <c r="L246" s="71">
        <f t="shared" si="49"/>
        <v>0</v>
      </c>
    </row>
    <row r="247" spans="1:223" s="73" customFormat="1">
      <c r="A247" s="72"/>
      <c r="B247" s="81" t="s">
        <v>71</v>
      </c>
      <c r="C247" s="72" t="s">
        <v>54</v>
      </c>
      <c r="D247" s="71" t="s">
        <v>52</v>
      </c>
      <c r="E247" s="71">
        <f>E243</f>
        <v>4</v>
      </c>
      <c r="F247" s="71"/>
      <c r="G247" s="71">
        <f t="shared" ref="G247:G254" si="50">ROUND(E247*F247,2)</f>
        <v>0</v>
      </c>
      <c r="H247" s="71"/>
      <c r="I247" s="71"/>
      <c r="J247" s="83"/>
      <c r="K247" s="71"/>
      <c r="L247" s="71">
        <f t="shared" si="49"/>
        <v>0</v>
      </c>
    </row>
    <row r="248" spans="1:223" s="73" customFormat="1">
      <c r="A248" s="72"/>
      <c r="B248" s="84" t="s">
        <v>57</v>
      </c>
      <c r="C248" s="72" t="s">
        <v>53</v>
      </c>
      <c r="D248" s="71">
        <v>26</v>
      </c>
      <c r="E248" s="71">
        <f>D248*E244</f>
        <v>1.04</v>
      </c>
      <c r="F248" s="71"/>
      <c r="G248" s="71">
        <f t="shared" si="50"/>
        <v>0</v>
      </c>
      <c r="H248" s="71"/>
      <c r="I248" s="71"/>
      <c r="J248" s="85"/>
      <c r="K248" s="86"/>
      <c r="L248" s="71">
        <f t="shared" si="49"/>
        <v>0</v>
      </c>
    </row>
    <row r="249" spans="1:223" s="73" customFormat="1">
      <c r="A249" s="72"/>
      <c r="B249" s="81" t="s">
        <v>58</v>
      </c>
      <c r="C249" s="72" t="s">
        <v>51</v>
      </c>
      <c r="D249" s="71">
        <v>3.5</v>
      </c>
      <c r="E249" s="71">
        <f>D249*E243</f>
        <v>14</v>
      </c>
      <c r="F249" s="71"/>
      <c r="G249" s="71">
        <f t="shared" si="50"/>
        <v>0</v>
      </c>
      <c r="H249" s="71"/>
      <c r="I249" s="71"/>
      <c r="J249" s="83"/>
      <c r="K249" s="71"/>
      <c r="L249" s="71">
        <f t="shared" si="49"/>
        <v>0</v>
      </c>
    </row>
    <row r="250" spans="1:223" s="73" customFormat="1">
      <c r="A250" s="72"/>
      <c r="B250" s="81" t="s">
        <v>59</v>
      </c>
      <c r="C250" s="72" t="s">
        <v>18</v>
      </c>
      <c r="D250" s="82">
        <v>2.0590000000000002</v>
      </c>
      <c r="E250" s="71">
        <f>D250*E244</f>
        <v>8.2360000000000003E-2</v>
      </c>
      <c r="F250" s="71"/>
      <c r="G250" s="71">
        <f t="shared" si="50"/>
        <v>0</v>
      </c>
      <c r="H250" s="71"/>
      <c r="I250" s="71"/>
      <c r="J250" s="85"/>
      <c r="K250" s="86"/>
      <c r="L250" s="71">
        <f t="shared" si="49"/>
        <v>0</v>
      </c>
    </row>
    <row r="251" spans="1:223" s="73" customFormat="1">
      <c r="A251" s="72"/>
      <c r="B251" s="84" t="s">
        <v>60</v>
      </c>
      <c r="C251" s="72" t="s">
        <v>16</v>
      </c>
      <c r="D251" s="71">
        <v>1.3</v>
      </c>
      <c r="E251" s="71">
        <f>D251*E244</f>
        <v>5.2000000000000005E-2</v>
      </c>
      <c r="F251" s="71"/>
      <c r="G251" s="71">
        <f t="shared" si="50"/>
        <v>0</v>
      </c>
      <c r="H251" s="71"/>
      <c r="I251" s="71"/>
      <c r="J251" s="85"/>
      <c r="K251" s="86"/>
      <c r="L251" s="71">
        <f t="shared" si="49"/>
        <v>0</v>
      </c>
    </row>
    <row r="252" spans="1:223" s="73" customFormat="1">
      <c r="A252" s="72"/>
      <c r="B252" s="81" t="s">
        <v>61</v>
      </c>
      <c r="C252" s="72" t="s">
        <v>16</v>
      </c>
      <c r="D252" s="71">
        <v>3.76</v>
      </c>
      <c r="E252" s="71">
        <f>D252*E244</f>
        <v>0.15040000000000001</v>
      </c>
      <c r="F252" s="5"/>
      <c r="G252" s="71">
        <f t="shared" si="50"/>
        <v>0</v>
      </c>
      <c r="H252" s="71"/>
      <c r="I252" s="71"/>
      <c r="J252" s="87"/>
      <c r="K252" s="71"/>
      <c r="L252" s="71">
        <f t="shared" si="49"/>
        <v>0</v>
      </c>
    </row>
    <row r="253" spans="1:223" s="73" customFormat="1">
      <c r="A253" s="72"/>
      <c r="B253" s="81" t="s">
        <v>62</v>
      </c>
      <c r="C253" s="72" t="s">
        <v>16</v>
      </c>
      <c r="D253" s="71">
        <v>3.47</v>
      </c>
      <c r="E253" s="71">
        <f>D253*E244</f>
        <v>0.13880000000000001</v>
      </c>
      <c r="F253" s="71"/>
      <c r="G253" s="71">
        <f t="shared" si="50"/>
        <v>0</v>
      </c>
      <c r="H253" s="71"/>
      <c r="I253" s="71"/>
      <c r="J253" s="87"/>
      <c r="K253" s="71">
        <f>ROUND(E253*J253,2)</f>
        <v>0</v>
      </c>
      <c r="L253" s="71">
        <f t="shared" si="49"/>
        <v>0</v>
      </c>
    </row>
    <row r="254" spans="1:223" s="73" customFormat="1">
      <c r="A254" s="72"/>
      <c r="B254" s="84" t="s">
        <v>63</v>
      </c>
      <c r="C254" s="72" t="s">
        <v>53</v>
      </c>
      <c r="D254" s="71">
        <v>48</v>
      </c>
      <c r="E254" s="71">
        <f>D254*E244</f>
        <v>1.92</v>
      </c>
      <c r="F254" s="71"/>
      <c r="G254" s="71">
        <f t="shared" si="50"/>
        <v>0</v>
      </c>
      <c r="H254" s="71"/>
      <c r="I254" s="71"/>
      <c r="J254" s="83"/>
      <c r="K254" s="71"/>
      <c r="L254" s="71">
        <f t="shared" si="49"/>
        <v>0</v>
      </c>
    </row>
    <row r="255" spans="1:223" s="73" customFormat="1">
      <c r="A255" s="72"/>
      <c r="B255" s="81"/>
      <c r="C255" s="72"/>
      <c r="D255" s="71"/>
      <c r="E255" s="71"/>
      <c r="F255" s="71"/>
      <c r="G255" s="71"/>
      <c r="H255" s="71"/>
      <c r="I255" s="71"/>
      <c r="J255" s="83"/>
      <c r="K255" s="71"/>
      <c r="L255" s="71"/>
    </row>
    <row r="256" spans="1:223" s="91" customFormat="1" ht="62.25" customHeight="1">
      <c r="A256" s="8">
        <v>28</v>
      </c>
      <c r="B256" s="88" t="s">
        <v>64</v>
      </c>
      <c r="C256" s="8" t="s">
        <v>51</v>
      </c>
      <c r="D256" s="89"/>
      <c r="E256" s="89">
        <f>(815.479+110.903)*3</f>
        <v>2779.1460000000002</v>
      </c>
      <c r="F256" s="89"/>
      <c r="G256" s="89"/>
      <c r="H256" s="89"/>
      <c r="I256" s="89"/>
      <c r="J256" s="89"/>
      <c r="K256" s="89"/>
      <c r="L256" s="9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  <c r="AO256" s="90"/>
      <c r="AP256" s="90"/>
      <c r="AQ256" s="90"/>
      <c r="AR256" s="90"/>
      <c r="AS256" s="90"/>
      <c r="AT256" s="90"/>
      <c r="AU256" s="90"/>
      <c r="AV256" s="90"/>
      <c r="AW256" s="90"/>
      <c r="AX256" s="90"/>
      <c r="AY256" s="90"/>
      <c r="AZ256" s="90"/>
      <c r="BA256" s="90"/>
      <c r="BB256" s="90"/>
      <c r="BC256" s="90"/>
      <c r="BD256" s="90"/>
      <c r="BE256" s="90"/>
      <c r="BF256" s="90"/>
      <c r="BG256" s="90"/>
      <c r="BH256" s="90"/>
      <c r="BI256" s="90"/>
      <c r="BJ256" s="90"/>
      <c r="BK256" s="90"/>
      <c r="BL256" s="90"/>
      <c r="BM256" s="90"/>
      <c r="BN256" s="90"/>
      <c r="BO256" s="90"/>
      <c r="BP256" s="90"/>
      <c r="BQ256" s="90"/>
      <c r="BR256" s="90"/>
      <c r="BS256" s="90"/>
      <c r="BT256" s="90"/>
      <c r="BU256" s="90"/>
      <c r="BV256" s="90"/>
      <c r="BW256" s="90"/>
      <c r="BX256" s="90"/>
      <c r="BY256" s="90"/>
      <c r="BZ256" s="90"/>
      <c r="CA256" s="90"/>
      <c r="CB256" s="90"/>
      <c r="CC256" s="90"/>
      <c r="CD256" s="90"/>
      <c r="CE256" s="90"/>
      <c r="CF256" s="90"/>
      <c r="CG256" s="90"/>
      <c r="CH256" s="90"/>
      <c r="CI256" s="90"/>
      <c r="CJ256" s="90"/>
      <c r="CK256" s="90"/>
      <c r="CL256" s="90"/>
      <c r="CM256" s="90"/>
      <c r="CN256" s="90"/>
      <c r="CO256" s="90"/>
      <c r="CP256" s="90"/>
      <c r="CQ256" s="90"/>
      <c r="CR256" s="90"/>
      <c r="CS256" s="90"/>
      <c r="CT256" s="90"/>
      <c r="CU256" s="90"/>
      <c r="CV256" s="90"/>
      <c r="CW256" s="90"/>
      <c r="CX256" s="90"/>
      <c r="CY256" s="90"/>
      <c r="CZ256" s="90"/>
      <c r="DA256" s="90"/>
      <c r="DB256" s="90"/>
      <c r="DC256" s="90"/>
      <c r="DD256" s="90"/>
      <c r="DE256" s="90"/>
      <c r="DF256" s="90"/>
      <c r="DG256" s="90"/>
      <c r="DH256" s="90"/>
      <c r="DI256" s="90"/>
      <c r="DJ256" s="90"/>
      <c r="DK256" s="90"/>
      <c r="DL256" s="90"/>
      <c r="DM256" s="90"/>
      <c r="DN256" s="90"/>
      <c r="DO256" s="90"/>
      <c r="DP256" s="90"/>
      <c r="DQ256" s="90"/>
      <c r="DR256" s="90"/>
      <c r="DS256" s="90"/>
      <c r="DT256" s="90"/>
      <c r="DU256" s="90"/>
      <c r="DV256" s="90"/>
      <c r="DW256" s="90"/>
      <c r="DX256" s="90"/>
      <c r="DY256" s="90"/>
      <c r="DZ256" s="90"/>
      <c r="EA256" s="90"/>
      <c r="EB256" s="90"/>
      <c r="EC256" s="90"/>
      <c r="ED256" s="90"/>
      <c r="EE256" s="90"/>
      <c r="EF256" s="90"/>
      <c r="EG256" s="90"/>
      <c r="EH256" s="90"/>
      <c r="EI256" s="90"/>
      <c r="EJ256" s="90"/>
      <c r="EK256" s="90"/>
      <c r="EL256" s="90"/>
      <c r="EM256" s="90"/>
      <c r="EN256" s="90"/>
      <c r="EO256" s="90"/>
      <c r="EP256" s="90"/>
      <c r="EQ256" s="90"/>
      <c r="ER256" s="90"/>
      <c r="ES256" s="90"/>
      <c r="ET256" s="90"/>
      <c r="EU256" s="90"/>
      <c r="EV256" s="90"/>
      <c r="EW256" s="90"/>
      <c r="EX256" s="90"/>
      <c r="EY256" s="90"/>
      <c r="EZ256" s="90"/>
      <c r="FA256" s="90"/>
      <c r="FB256" s="90"/>
      <c r="FC256" s="90"/>
      <c r="FD256" s="90"/>
      <c r="FE256" s="90"/>
      <c r="FF256" s="90"/>
      <c r="FG256" s="90"/>
      <c r="FH256" s="90"/>
      <c r="FI256" s="90"/>
      <c r="FJ256" s="90"/>
      <c r="FK256" s="90"/>
      <c r="FL256" s="90"/>
      <c r="FM256" s="90"/>
      <c r="FN256" s="90"/>
      <c r="FO256" s="90"/>
      <c r="FP256" s="90"/>
      <c r="FQ256" s="90"/>
      <c r="FR256" s="90"/>
      <c r="FS256" s="90"/>
      <c r="FT256" s="90"/>
      <c r="FU256" s="90"/>
      <c r="FV256" s="90"/>
      <c r="FW256" s="90"/>
      <c r="FX256" s="90"/>
      <c r="FY256" s="90"/>
      <c r="FZ256" s="90"/>
      <c r="GA256" s="90"/>
      <c r="GB256" s="90"/>
      <c r="GC256" s="90"/>
      <c r="GD256" s="90"/>
      <c r="GE256" s="90"/>
      <c r="GF256" s="90"/>
      <c r="GG256" s="90"/>
      <c r="GH256" s="90"/>
      <c r="GI256" s="90"/>
      <c r="GJ256" s="90"/>
    </row>
    <row r="257" spans="1:239" s="67" customFormat="1">
      <c r="A257" s="8"/>
      <c r="B257" s="92"/>
      <c r="C257" s="93" t="s">
        <v>49</v>
      </c>
      <c r="D257" s="94">
        <v>0.1</v>
      </c>
      <c r="E257" s="95">
        <f>E256*D257/100</f>
        <v>2.7791459999999999</v>
      </c>
      <c r="F257" s="94"/>
      <c r="G257" s="94"/>
      <c r="H257" s="94"/>
      <c r="I257" s="94"/>
      <c r="J257" s="94"/>
      <c r="K257" s="94"/>
      <c r="L257" s="94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96"/>
      <c r="AA257" s="96"/>
      <c r="AB257" s="96"/>
      <c r="AC257" s="96"/>
      <c r="AD257" s="96"/>
      <c r="AE257" s="96"/>
      <c r="AF257" s="96"/>
      <c r="AG257" s="96"/>
      <c r="AH257" s="96"/>
      <c r="AI257" s="96"/>
      <c r="AJ257" s="96"/>
      <c r="AK257" s="96"/>
      <c r="AL257" s="96"/>
      <c r="AM257" s="96"/>
      <c r="AN257" s="96"/>
      <c r="AO257" s="96"/>
      <c r="AP257" s="96"/>
      <c r="AQ257" s="96"/>
      <c r="AR257" s="96"/>
      <c r="AS257" s="96"/>
      <c r="AT257" s="96"/>
      <c r="AU257" s="96"/>
      <c r="AV257" s="96"/>
      <c r="AW257" s="96"/>
      <c r="AX257" s="96"/>
      <c r="AY257" s="96"/>
      <c r="AZ257" s="96"/>
      <c r="BA257" s="96"/>
      <c r="BB257" s="96"/>
      <c r="BC257" s="96"/>
      <c r="BD257" s="96"/>
      <c r="BE257" s="96"/>
      <c r="BF257" s="96"/>
      <c r="BG257" s="96"/>
      <c r="BH257" s="96"/>
      <c r="BI257" s="96"/>
      <c r="BJ257" s="96"/>
      <c r="BK257" s="96"/>
      <c r="BL257" s="96"/>
      <c r="BM257" s="96"/>
      <c r="BN257" s="96"/>
      <c r="BO257" s="96"/>
      <c r="BP257" s="96"/>
      <c r="BQ257" s="96"/>
      <c r="BR257" s="96"/>
      <c r="BS257" s="96"/>
      <c r="BT257" s="96"/>
      <c r="BU257" s="96"/>
      <c r="BV257" s="96"/>
      <c r="BW257" s="96"/>
      <c r="BX257" s="96"/>
      <c r="BY257" s="96"/>
      <c r="BZ257" s="96"/>
      <c r="CA257" s="96"/>
      <c r="CB257" s="96"/>
      <c r="CC257" s="96"/>
      <c r="CD257" s="96"/>
      <c r="CE257" s="96"/>
      <c r="CF257" s="96"/>
      <c r="CG257" s="96"/>
      <c r="CH257" s="96"/>
      <c r="CI257" s="96"/>
      <c r="CJ257" s="96"/>
      <c r="CK257" s="96"/>
      <c r="CL257" s="96"/>
      <c r="CM257" s="96"/>
      <c r="CN257" s="96"/>
      <c r="CO257" s="96"/>
      <c r="CP257" s="96"/>
      <c r="CQ257" s="96"/>
      <c r="CR257" s="96"/>
      <c r="CS257" s="96"/>
      <c r="CT257" s="96"/>
      <c r="CU257" s="96"/>
      <c r="CV257" s="96"/>
      <c r="CW257" s="96"/>
      <c r="CX257" s="96"/>
      <c r="CY257" s="96"/>
      <c r="CZ257" s="96"/>
      <c r="DA257" s="96"/>
      <c r="DB257" s="96"/>
      <c r="DC257" s="96"/>
      <c r="DD257" s="96"/>
      <c r="DE257" s="96"/>
      <c r="DF257" s="96"/>
      <c r="DG257" s="96"/>
      <c r="DH257" s="96"/>
      <c r="DI257" s="96"/>
      <c r="DJ257" s="96"/>
      <c r="DK257" s="96"/>
      <c r="DL257" s="96"/>
      <c r="DM257" s="96"/>
      <c r="DN257" s="96"/>
      <c r="DO257" s="96"/>
      <c r="DP257" s="96"/>
      <c r="DQ257" s="96"/>
      <c r="DR257" s="96"/>
      <c r="DS257" s="96"/>
      <c r="DT257" s="96"/>
      <c r="DU257" s="96"/>
      <c r="DV257" s="96"/>
      <c r="DW257" s="96"/>
      <c r="DX257" s="96"/>
      <c r="DY257" s="96"/>
      <c r="DZ257" s="96"/>
      <c r="EA257" s="96"/>
      <c r="EB257" s="96"/>
      <c r="EC257" s="96"/>
      <c r="ED257" s="96"/>
      <c r="EE257" s="96"/>
      <c r="EF257" s="96"/>
      <c r="EG257" s="96"/>
      <c r="EH257" s="96"/>
      <c r="EI257" s="96"/>
      <c r="EJ257" s="96"/>
      <c r="EK257" s="96"/>
      <c r="EL257" s="96"/>
      <c r="EM257" s="96"/>
      <c r="EN257" s="96"/>
      <c r="EO257" s="96"/>
      <c r="EP257" s="96"/>
      <c r="EQ257" s="96"/>
      <c r="ER257" s="96"/>
      <c r="ES257" s="96"/>
      <c r="ET257" s="96"/>
      <c r="EU257" s="96"/>
      <c r="EV257" s="96"/>
      <c r="EW257" s="96"/>
      <c r="EX257" s="96"/>
      <c r="EY257" s="96"/>
      <c r="EZ257" s="96"/>
      <c r="FA257" s="96"/>
      <c r="FB257" s="96"/>
      <c r="FC257" s="96"/>
      <c r="FD257" s="96"/>
      <c r="FE257" s="96"/>
      <c r="FF257" s="96"/>
      <c r="FG257" s="96"/>
      <c r="FH257" s="96"/>
      <c r="FI257" s="96"/>
      <c r="FJ257" s="96"/>
      <c r="FK257" s="96"/>
      <c r="FL257" s="96"/>
      <c r="FM257" s="96"/>
      <c r="FN257" s="96"/>
      <c r="FO257" s="96"/>
      <c r="FP257" s="96"/>
      <c r="FQ257" s="96"/>
      <c r="FR257" s="96"/>
      <c r="FS257" s="96"/>
      <c r="FT257" s="96"/>
      <c r="FU257" s="96"/>
      <c r="FV257" s="96"/>
      <c r="FW257" s="96"/>
      <c r="FX257" s="96"/>
      <c r="FY257" s="96"/>
      <c r="FZ257" s="96"/>
      <c r="GA257" s="96"/>
      <c r="GB257" s="96"/>
      <c r="GC257" s="96"/>
      <c r="GD257" s="96"/>
      <c r="GE257" s="96"/>
      <c r="GF257" s="96"/>
      <c r="GG257" s="96"/>
      <c r="GH257" s="96"/>
      <c r="GI257" s="96"/>
      <c r="GJ257" s="96"/>
    </row>
    <row r="258" spans="1:239" s="67" customFormat="1">
      <c r="A258" s="8"/>
      <c r="B258" s="32" t="s">
        <v>65</v>
      </c>
      <c r="C258" s="93" t="s">
        <v>17</v>
      </c>
      <c r="D258" s="94">
        <v>1.77</v>
      </c>
      <c r="E258" s="94">
        <f>E257*D258</f>
        <v>4.9190884199999996</v>
      </c>
      <c r="F258" s="5"/>
      <c r="G258" s="77"/>
      <c r="H258" s="5"/>
      <c r="I258" s="77">
        <f t="shared" ref="I258" si="51">H258*E258</f>
        <v>0</v>
      </c>
      <c r="J258" s="12"/>
      <c r="K258" s="77"/>
      <c r="L258" s="12">
        <f t="shared" ref="L258:L261" si="52">G258+I258+K258</f>
        <v>0</v>
      </c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/>
      <c r="AA258" s="96"/>
      <c r="AB258" s="96"/>
      <c r="AC258" s="96"/>
      <c r="AD258" s="96"/>
      <c r="AE258" s="96"/>
      <c r="AF258" s="96"/>
      <c r="AG258" s="96"/>
      <c r="AH258" s="96"/>
      <c r="AI258" s="96"/>
      <c r="AJ258" s="96"/>
      <c r="AK258" s="96"/>
      <c r="AL258" s="96"/>
      <c r="AM258" s="96"/>
      <c r="AN258" s="96"/>
      <c r="AO258" s="96"/>
      <c r="AP258" s="96"/>
      <c r="AQ258" s="96"/>
      <c r="AR258" s="96"/>
      <c r="AS258" s="96"/>
      <c r="AT258" s="96"/>
      <c r="AU258" s="96"/>
      <c r="AV258" s="96"/>
      <c r="AW258" s="96"/>
      <c r="AX258" s="96"/>
      <c r="AY258" s="96"/>
      <c r="AZ258" s="96"/>
      <c r="BA258" s="96"/>
      <c r="BB258" s="96"/>
      <c r="BC258" s="96"/>
      <c r="BD258" s="96"/>
      <c r="BE258" s="96"/>
      <c r="BF258" s="96"/>
      <c r="BG258" s="96"/>
      <c r="BH258" s="96"/>
      <c r="BI258" s="96"/>
      <c r="BJ258" s="96"/>
      <c r="BK258" s="96"/>
      <c r="BL258" s="96"/>
      <c r="BM258" s="96"/>
      <c r="BN258" s="96"/>
      <c r="BO258" s="96"/>
      <c r="BP258" s="96"/>
      <c r="BQ258" s="96"/>
      <c r="BR258" s="96"/>
      <c r="BS258" s="96"/>
      <c r="BT258" s="96"/>
      <c r="BU258" s="96"/>
      <c r="BV258" s="96"/>
      <c r="BW258" s="96"/>
      <c r="BX258" s="96"/>
      <c r="BY258" s="96"/>
      <c r="BZ258" s="96"/>
      <c r="CA258" s="96"/>
      <c r="CB258" s="96"/>
      <c r="CC258" s="96"/>
      <c r="CD258" s="96"/>
      <c r="CE258" s="96"/>
      <c r="CF258" s="96"/>
      <c r="CG258" s="96"/>
      <c r="CH258" s="96"/>
      <c r="CI258" s="96"/>
      <c r="CJ258" s="96"/>
      <c r="CK258" s="96"/>
      <c r="CL258" s="96"/>
      <c r="CM258" s="96"/>
      <c r="CN258" s="96"/>
      <c r="CO258" s="96"/>
      <c r="CP258" s="96"/>
      <c r="CQ258" s="96"/>
      <c r="CR258" s="96"/>
      <c r="CS258" s="96"/>
      <c r="CT258" s="96"/>
      <c r="CU258" s="96"/>
      <c r="CV258" s="96"/>
      <c r="CW258" s="96"/>
      <c r="CX258" s="96"/>
      <c r="CY258" s="96"/>
      <c r="CZ258" s="96"/>
      <c r="DA258" s="96"/>
      <c r="DB258" s="96"/>
      <c r="DC258" s="96"/>
      <c r="DD258" s="96"/>
      <c r="DE258" s="96"/>
      <c r="DF258" s="96"/>
      <c r="DG258" s="96"/>
      <c r="DH258" s="96"/>
      <c r="DI258" s="96"/>
      <c r="DJ258" s="96"/>
      <c r="DK258" s="96"/>
      <c r="DL258" s="96"/>
      <c r="DM258" s="96"/>
      <c r="DN258" s="96"/>
      <c r="DO258" s="96"/>
      <c r="DP258" s="96"/>
      <c r="DQ258" s="96"/>
      <c r="DR258" s="96"/>
      <c r="DS258" s="96"/>
      <c r="DT258" s="96"/>
      <c r="DU258" s="96"/>
      <c r="DV258" s="96"/>
      <c r="DW258" s="96"/>
      <c r="DX258" s="96"/>
      <c r="DY258" s="96"/>
      <c r="DZ258" s="96"/>
      <c r="EA258" s="96"/>
      <c r="EB258" s="96"/>
      <c r="EC258" s="96"/>
      <c r="ED258" s="96"/>
      <c r="EE258" s="96"/>
      <c r="EF258" s="96"/>
      <c r="EG258" s="96"/>
      <c r="EH258" s="96"/>
      <c r="EI258" s="96"/>
      <c r="EJ258" s="96"/>
      <c r="EK258" s="96"/>
      <c r="EL258" s="96"/>
      <c r="EM258" s="96"/>
      <c r="EN258" s="96"/>
      <c r="EO258" s="96"/>
      <c r="EP258" s="96"/>
      <c r="EQ258" s="96"/>
      <c r="ER258" s="96"/>
      <c r="ES258" s="96"/>
      <c r="ET258" s="96"/>
      <c r="EU258" s="96"/>
      <c r="EV258" s="96"/>
      <c r="EW258" s="96"/>
      <c r="EX258" s="96"/>
      <c r="EY258" s="96"/>
      <c r="EZ258" s="96"/>
      <c r="FA258" s="96"/>
      <c r="FB258" s="96"/>
      <c r="FC258" s="96"/>
      <c r="FD258" s="96"/>
      <c r="FE258" s="96"/>
      <c r="FF258" s="96"/>
      <c r="FG258" s="96"/>
      <c r="FH258" s="96"/>
      <c r="FI258" s="96"/>
      <c r="FJ258" s="96"/>
      <c r="FK258" s="96"/>
      <c r="FL258" s="96"/>
      <c r="FM258" s="96"/>
      <c r="FN258" s="96"/>
      <c r="FO258" s="96"/>
      <c r="FP258" s="96"/>
      <c r="FQ258" s="96"/>
      <c r="FR258" s="96"/>
      <c r="FS258" s="96"/>
      <c r="FT258" s="96"/>
      <c r="FU258" s="96"/>
      <c r="FV258" s="96"/>
      <c r="FW258" s="96"/>
      <c r="FX258" s="96"/>
      <c r="FY258" s="96"/>
      <c r="FZ258" s="96"/>
      <c r="GA258" s="96"/>
      <c r="GB258" s="96"/>
      <c r="GC258" s="96"/>
      <c r="GD258" s="96"/>
      <c r="GE258" s="96"/>
      <c r="GF258" s="96"/>
      <c r="GG258" s="96"/>
      <c r="GH258" s="96"/>
      <c r="GI258" s="96"/>
      <c r="GJ258" s="96"/>
    </row>
    <row r="259" spans="1:239" s="67" customFormat="1">
      <c r="A259" s="8"/>
      <c r="B259" s="78" t="s">
        <v>66</v>
      </c>
      <c r="C259" s="93" t="s">
        <v>20</v>
      </c>
      <c r="D259" s="94">
        <v>0.82</v>
      </c>
      <c r="E259" s="94">
        <f>E257*D259</f>
        <v>2.2788997199999996</v>
      </c>
      <c r="F259" s="12"/>
      <c r="G259" s="77"/>
      <c r="H259" s="5"/>
      <c r="I259" s="77"/>
      <c r="J259" s="12"/>
      <c r="K259" s="77">
        <f t="shared" ref="K259" si="53">J259*E259</f>
        <v>0</v>
      </c>
      <c r="L259" s="12">
        <f t="shared" si="52"/>
        <v>0</v>
      </c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  <c r="Z259" s="96"/>
      <c r="AA259" s="96"/>
      <c r="AB259" s="96"/>
      <c r="AC259" s="96"/>
      <c r="AD259" s="96"/>
      <c r="AE259" s="96"/>
      <c r="AF259" s="96"/>
      <c r="AG259" s="96"/>
      <c r="AH259" s="96"/>
      <c r="AI259" s="96"/>
      <c r="AJ259" s="96"/>
      <c r="AK259" s="96"/>
      <c r="AL259" s="96"/>
      <c r="AM259" s="96"/>
      <c r="AN259" s="96"/>
      <c r="AO259" s="96"/>
      <c r="AP259" s="96"/>
      <c r="AQ259" s="96"/>
      <c r="AR259" s="96"/>
      <c r="AS259" s="96"/>
      <c r="AT259" s="96"/>
      <c r="AU259" s="96"/>
      <c r="AV259" s="96"/>
      <c r="AW259" s="96"/>
      <c r="AX259" s="96"/>
      <c r="AY259" s="96"/>
      <c r="AZ259" s="96"/>
      <c r="BA259" s="96"/>
      <c r="BB259" s="96"/>
      <c r="BC259" s="96"/>
      <c r="BD259" s="96"/>
      <c r="BE259" s="96"/>
      <c r="BF259" s="96"/>
      <c r="BG259" s="96"/>
      <c r="BH259" s="96"/>
      <c r="BI259" s="96"/>
      <c r="BJ259" s="96"/>
      <c r="BK259" s="96"/>
      <c r="BL259" s="96"/>
      <c r="BM259" s="96"/>
      <c r="BN259" s="96"/>
      <c r="BO259" s="96"/>
      <c r="BP259" s="96"/>
      <c r="BQ259" s="96"/>
      <c r="BR259" s="96"/>
      <c r="BS259" s="96"/>
      <c r="BT259" s="96"/>
      <c r="BU259" s="96"/>
      <c r="BV259" s="96"/>
      <c r="BW259" s="96"/>
      <c r="BX259" s="96"/>
      <c r="BY259" s="96"/>
      <c r="BZ259" s="96"/>
      <c r="CA259" s="96"/>
      <c r="CB259" s="96"/>
      <c r="CC259" s="96"/>
      <c r="CD259" s="96"/>
      <c r="CE259" s="96"/>
      <c r="CF259" s="96"/>
      <c r="CG259" s="96"/>
      <c r="CH259" s="96"/>
      <c r="CI259" s="96"/>
      <c r="CJ259" s="96"/>
      <c r="CK259" s="96"/>
      <c r="CL259" s="96"/>
      <c r="CM259" s="96"/>
      <c r="CN259" s="96"/>
      <c r="CO259" s="96"/>
      <c r="CP259" s="96"/>
      <c r="CQ259" s="96"/>
      <c r="CR259" s="96"/>
      <c r="CS259" s="96"/>
      <c r="CT259" s="96"/>
      <c r="CU259" s="96"/>
      <c r="CV259" s="96"/>
      <c r="CW259" s="96"/>
      <c r="CX259" s="96"/>
      <c r="CY259" s="96"/>
      <c r="CZ259" s="96"/>
      <c r="DA259" s="96"/>
      <c r="DB259" s="96"/>
      <c r="DC259" s="96"/>
      <c r="DD259" s="96"/>
      <c r="DE259" s="96"/>
      <c r="DF259" s="96"/>
      <c r="DG259" s="96"/>
      <c r="DH259" s="96"/>
      <c r="DI259" s="96"/>
      <c r="DJ259" s="96"/>
      <c r="DK259" s="96"/>
      <c r="DL259" s="96"/>
      <c r="DM259" s="96"/>
      <c r="DN259" s="96"/>
      <c r="DO259" s="96"/>
      <c r="DP259" s="96"/>
      <c r="DQ259" s="96"/>
      <c r="DR259" s="96"/>
      <c r="DS259" s="96"/>
      <c r="DT259" s="96"/>
      <c r="DU259" s="96"/>
      <c r="DV259" s="96"/>
      <c r="DW259" s="96"/>
      <c r="DX259" s="96"/>
      <c r="DY259" s="96"/>
      <c r="DZ259" s="96"/>
      <c r="EA259" s="96"/>
      <c r="EB259" s="96"/>
      <c r="EC259" s="96"/>
      <c r="ED259" s="96"/>
      <c r="EE259" s="96"/>
      <c r="EF259" s="96"/>
      <c r="EG259" s="96"/>
      <c r="EH259" s="96"/>
      <c r="EI259" s="96"/>
      <c r="EJ259" s="96"/>
      <c r="EK259" s="96"/>
      <c r="EL259" s="96"/>
      <c r="EM259" s="96"/>
      <c r="EN259" s="96"/>
      <c r="EO259" s="96"/>
      <c r="EP259" s="96"/>
      <c r="EQ259" s="96"/>
      <c r="ER259" s="96"/>
      <c r="ES259" s="96"/>
      <c r="ET259" s="96"/>
      <c r="EU259" s="96"/>
      <c r="EV259" s="96"/>
      <c r="EW259" s="96"/>
      <c r="EX259" s="96"/>
      <c r="EY259" s="96"/>
      <c r="EZ259" s="96"/>
      <c r="FA259" s="96"/>
      <c r="FB259" s="96"/>
      <c r="FC259" s="96"/>
      <c r="FD259" s="96"/>
      <c r="FE259" s="96"/>
      <c r="FF259" s="96"/>
      <c r="FG259" s="96"/>
      <c r="FH259" s="96"/>
      <c r="FI259" s="96"/>
      <c r="FJ259" s="96"/>
      <c r="FK259" s="96"/>
      <c r="FL259" s="96"/>
      <c r="FM259" s="96"/>
      <c r="FN259" s="96"/>
      <c r="FO259" s="96"/>
      <c r="FP259" s="96"/>
      <c r="FQ259" s="96"/>
      <c r="FR259" s="96"/>
      <c r="FS259" s="96"/>
      <c r="FT259" s="96"/>
      <c r="FU259" s="96"/>
      <c r="FV259" s="96"/>
      <c r="FW259" s="96"/>
      <c r="FX259" s="96"/>
      <c r="FY259" s="96"/>
      <c r="FZ259" s="96"/>
      <c r="GA259" s="96"/>
      <c r="GB259" s="96"/>
      <c r="GC259" s="96"/>
      <c r="GD259" s="96"/>
      <c r="GE259" s="96"/>
      <c r="GF259" s="96"/>
      <c r="GG259" s="96"/>
      <c r="GH259" s="96"/>
      <c r="GI259" s="96"/>
      <c r="GJ259" s="96"/>
    </row>
    <row r="260" spans="1:239" s="3" customFormat="1">
      <c r="A260" s="8"/>
      <c r="B260" s="32" t="s">
        <v>29</v>
      </c>
      <c r="C260" s="11" t="s">
        <v>20</v>
      </c>
      <c r="D260" s="12">
        <v>0.68</v>
      </c>
      <c r="E260" s="12">
        <f>E257*D260</f>
        <v>1.88981928</v>
      </c>
      <c r="F260" s="5"/>
      <c r="G260" s="29"/>
      <c r="H260" s="29"/>
      <c r="I260" s="5"/>
      <c r="J260" s="5"/>
      <c r="K260" s="12">
        <f>E260*J260</f>
        <v>0</v>
      </c>
      <c r="L260" s="12">
        <f t="shared" si="52"/>
        <v>0</v>
      </c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1"/>
      <c r="CP260" s="21"/>
      <c r="CQ260" s="21"/>
      <c r="CR260" s="21"/>
      <c r="CS260" s="21"/>
      <c r="CT260" s="21"/>
      <c r="CU260" s="21"/>
      <c r="CV260" s="21"/>
      <c r="CW260" s="21"/>
      <c r="CX260" s="21"/>
      <c r="CY260" s="21"/>
      <c r="CZ260" s="21"/>
      <c r="DA260" s="21"/>
      <c r="DB260" s="21"/>
      <c r="DC260" s="21"/>
      <c r="DD260" s="21"/>
      <c r="DE260" s="21"/>
      <c r="DF260" s="21"/>
      <c r="DG260" s="21"/>
      <c r="DH260" s="21"/>
      <c r="DI260" s="21"/>
      <c r="DJ260" s="21"/>
      <c r="DK260" s="21"/>
      <c r="DL260" s="21"/>
      <c r="DM260" s="21"/>
      <c r="DN260" s="21"/>
      <c r="DO260" s="21"/>
      <c r="DP260" s="21"/>
      <c r="DQ260" s="21"/>
      <c r="DR260" s="21"/>
      <c r="DS260" s="21"/>
      <c r="DT260" s="21"/>
      <c r="DU260" s="21"/>
      <c r="DV260" s="21"/>
      <c r="DW260" s="21"/>
      <c r="DX260" s="21"/>
      <c r="DY260" s="21"/>
      <c r="DZ260" s="21"/>
      <c r="EA260" s="21"/>
      <c r="EB260" s="21"/>
      <c r="EC260" s="21"/>
      <c r="ED260" s="21"/>
      <c r="EE260" s="21"/>
      <c r="EF260" s="21"/>
      <c r="EG260" s="21"/>
      <c r="EH260" s="21"/>
      <c r="EI260" s="21"/>
      <c r="EJ260" s="21"/>
      <c r="EK260" s="21"/>
      <c r="EL260" s="21"/>
      <c r="EM260" s="21"/>
      <c r="EN260" s="21"/>
      <c r="EO260" s="21"/>
      <c r="EP260" s="21"/>
      <c r="EQ260" s="21"/>
      <c r="ER260" s="21"/>
      <c r="ES260" s="21"/>
      <c r="ET260" s="21"/>
      <c r="EU260" s="21"/>
      <c r="EV260" s="21"/>
      <c r="EW260" s="21"/>
      <c r="EX260" s="21"/>
      <c r="EY260" s="21"/>
      <c r="EZ260" s="21"/>
      <c r="FA260" s="21"/>
      <c r="FB260" s="21"/>
      <c r="FC260" s="21"/>
      <c r="FD260" s="21"/>
      <c r="FE260" s="21"/>
      <c r="FF260" s="21"/>
      <c r="FG260" s="21"/>
      <c r="FH260" s="21"/>
      <c r="FI260" s="21"/>
      <c r="FJ260" s="21"/>
      <c r="FK260" s="21"/>
      <c r="FL260" s="21"/>
      <c r="FM260" s="21"/>
      <c r="FN260" s="21"/>
      <c r="FO260" s="21"/>
      <c r="FP260" s="21"/>
      <c r="FQ260" s="21"/>
      <c r="FR260" s="21"/>
      <c r="FS260" s="21"/>
      <c r="FT260" s="21"/>
      <c r="FU260" s="21"/>
      <c r="FV260" s="21"/>
      <c r="FW260" s="21"/>
      <c r="FX260" s="21"/>
      <c r="FY260" s="21"/>
      <c r="FZ260" s="21"/>
      <c r="GA260" s="21"/>
      <c r="GB260" s="21"/>
      <c r="GC260" s="21"/>
      <c r="GD260" s="21"/>
      <c r="GE260" s="21"/>
      <c r="GF260" s="21"/>
      <c r="GG260" s="21"/>
      <c r="GH260" s="21"/>
      <c r="GI260" s="21"/>
      <c r="GJ260" s="21"/>
      <c r="GK260" s="21"/>
      <c r="GL260" s="21"/>
      <c r="GM260" s="21"/>
      <c r="GN260" s="21"/>
      <c r="GO260" s="21"/>
      <c r="GP260" s="21"/>
      <c r="GQ260" s="21"/>
      <c r="GR260" s="21"/>
      <c r="GS260" s="21"/>
      <c r="GT260" s="21"/>
      <c r="GU260" s="21"/>
      <c r="GV260" s="21"/>
      <c r="GW260" s="21"/>
      <c r="GX260" s="21"/>
      <c r="GY260" s="21"/>
      <c r="GZ260" s="21"/>
      <c r="HA260" s="21"/>
      <c r="HB260" s="21"/>
      <c r="HC260" s="21"/>
      <c r="HD260" s="21"/>
      <c r="HE260" s="21"/>
      <c r="HF260" s="21"/>
      <c r="HG260" s="21"/>
      <c r="HH260" s="21"/>
      <c r="HI260" s="21"/>
      <c r="HJ260" s="21"/>
      <c r="HK260" s="21"/>
      <c r="HL260" s="21"/>
      <c r="HM260" s="21"/>
      <c r="HN260" s="21"/>
      <c r="HO260" s="21"/>
      <c r="HP260" s="21"/>
      <c r="HQ260" s="21"/>
      <c r="HR260" s="21"/>
      <c r="HS260" s="21"/>
      <c r="HT260" s="21"/>
      <c r="HU260" s="21"/>
      <c r="HV260" s="21"/>
      <c r="HW260" s="21"/>
      <c r="HX260" s="21"/>
      <c r="HY260" s="21"/>
      <c r="HZ260" s="21"/>
      <c r="IA260" s="21"/>
      <c r="IB260" s="21"/>
      <c r="IC260" s="21"/>
      <c r="ID260" s="21"/>
      <c r="IE260" s="21"/>
    </row>
    <row r="261" spans="1:239" s="67" customFormat="1">
      <c r="A261" s="8"/>
      <c r="B261" s="17" t="s">
        <v>67</v>
      </c>
      <c r="C261" s="14" t="s">
        <v>53</v>
      </c>
      <c r="D261" s="94">
        <v>77.87</v>
      </c>
      <c r="E261" s="94">
        <f>E257*D261</f>
        <v>216.41209902</v>
      </c>
      <c r="F261" s="94"/>
      <c r="G261" s="94">
        <f>E261*F261</f>
        <v>0</v>
      </c>
      <c r="H261" s="5"/>
      <c r="I261" s="77"/>
      <c r="J261" s="12"/>
      <c r="K261" s="77"/>
      <c r="L261" s="12">
        <f t="shared" si="52"/>
        <v>0</v>
      </c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96"/>
      <c r="AA261" s="96"/>
      <c r="AB261" s="96"/>
      <c r="AC261" s="96"/>
      <c r="AD261" s="96"/>
      <c r="AE261" s="96"/>
      <c r="AF261" s="96"/>
      <c r="AG261" s="96"/>
      <c r="AH261" s="96"/>
      <c r="AI261" s="96"/>
      <c r="AJ261" s="96"/>
      <c r="AK261" s="96"/>
      <c r="AL261" s="96"/>
      <c r="AM261" s="96"/>
      <c r="AN261" s="96"/>
      <c r="AO261" s="96"/>
      <c r="AP261" s="96"/>
      <c r="AQ261" s="96"/>
      <c r="AR261" s="96"/>
      <c r="AS261" s="96"/>
      <c r="AT261" s="96"/>
      <c r="AU261" s="96"/>
      <c r="AV261" s="96"/>
      <c r="AW261" s="96"/>
      <c r="AX261" s="96"/>
      <c r="AY261" s="96"/>
      <c r="AZ261" s="96"/>
      <c r="BA261" s="96"/>
      <c r="BB261" s="96"/>
      <c r="BC261" s="96"/>
      <c r="BD261" s="96"/>
      <c r="BE261" s="96"/>
      <c r="BF261" s="96"/>
      <c r="BG261" s="96"/>
      <c r="BH261" s="96"/>
      <c r="BI261" s="96"/>
      <c r="BJ261" s="96"/>
      <c r="BK261" s="96"/>
      <c r="BL261" s="96"/>
      <c r="BM261" s="96"/>
      <c r="BN261" s="96"/>
      <c r="BO261" s="96"/>
      <c r="BP261" s="96"/>
      <c r="BQ261" s="96"/>
      <c r="BR261" s="96"/>
      <c r="BS261" s="96"/>
      <c r="BT261" s="96"/>
      <c r="BU261" s="96"/>
      <c r="BV261" s="96"/>
      <c r="BW261" s="96"/>
      <c r="BX261" s="96"/>
      <c r="BY261" s="96"/>
      <c r="BZ261" s="96"/>
      <c r="CA261" s="96"/>
      <c r="CB261" s="96"/>
      <c r="CC261" s="96"/>
      <c r="CD261" s="96"/>
      <c r="CE261" s="96"/>
      <c r="CF261" s="96"/>
      <c r="CG261" s="96"/>
      <c r="CH261" s="96"/>
      <c r="CI261" s="96"/>
      <c r="CJ261" s="96"/>
      <c r="CK261" s="96"/>
      <c r="CL261" s="96"/>
      <c r="CM261" s="96"/>
      <c r="CN261" s="96"/>
      <c r="CO261" s="96"/>
      <c r="CP261" s="96"/>
      <c r="CQ261" s="96"/>
      <c r="CR261" s="96"/>
      <c r="CS261" s="96"/>
      <c r="CT261" s="96"/>
      <c r="CU261" s="96"/>
      <c r="CV261" s="96"/>
      <c r="CW261" s="96"/>
      <c r="CX261" s="96"/>
      <c r="CY261" s="96"/>
      <c r="CZ261" s="96"/>
      <c r="DA261" s="96"/>
      <c r="DB261" s="96"/>
      <c r="DC261" s="96"/>
      <c r="DD261" s="96"/>
      <c r="DE261" s="96"/>
      <c r="DF261" s="96"/>
      <c r="DG261" s="96"/>
      <c r="DH261" s="96"/>
      <c r="DI261" s="96"/>
      <c r="DJ261" s="96"/>
      <c r="DK261" s="96"/>
      <c r="DL261" s="96"/>
      <c r="DM261" s="96"/>
      <c r="DN261" s="96"/>
      <c r="DO261" s="96"/>
      <c r="DP261" s="96"/>
      <c r="DQ261" s="96"/>
      <c r="DR261" s="96"/>
      <c r="DS261" s="96"/>
      <c r="DT261" s="96"/>
      <c r="DU261" s="96"/>
      <c r="DV261" s="96"/>
      <c r="DW261" s="96"/>
      <c r="DX261" s="96"/>
      <c r="DY261" s="96"/>
      <c r="DZ261" s="96"/>
      <c r="EA261" s="96"/>
      <c r="EB261" s="96"/>
      <c r="EC261" s="96"/>
      <c r="ED261" s="96"/>
      <c r="EE261" s="96"/>
      <c r="EF261" s="96"/>
      <c r="EG261" s="96"/>
      <c r="EH261" s="96"/>
      <c r="EI261" s="96"/>
      <c r="EJ261" s="96"/>
      <c r="EK261" s="96"/>
      <c r="EL261" s="96"/>
      <c r="EM261" s="96"/>
      <c r="EN261" s="96"/>
      <c r="EO261" s="96"/>
      <c r="EP261" s="96"/>
      <c r="EQ261" s="96"/>
      <c r="ER261" s="96"/>
      <c r="ES261" s="96"/>
      <c r="ET261" s="96"/>
      <c r="EU261" s="96"/>
      <c r="EV261" s="96"/>
      <c r="EW261" s="96"/>
      <c r="EX261" s="96"/>
      <c r="EY261" s="96"/>
      <c r="EZ261" s="96"/>
      <c r="FA261" s="96"/>
      <c r="FB261" s="96"/>
      <c r="FC261" s="96"/>
      <c r="FD261" s="96"/>
      <c r="FE261" s="96"/>
      <c r="FF261" s="96"/>
      <c r="FG261" s="96"/>
      <c r="FH261" s="96"/>
      <c r="FI261" s="96"/>
      <c r="FJ261" s="96"/>
      <c r="FK261" s="96"/>
      <c r="FL261" s="96"/>
      <c r="FM261" s="96"/>
      <c r="FN261" s="96"/>
      <c r="FO261" s="96"/>
      <c r="FP261" s="96"/>
      <c r="FQ261" s="96"/>
      <c r="FR261" s="96"/>
      <c r="FS261" s="96"/>
      <c r="FT261" s="96"/>
      <c r="FU261" s="96"/>
      <c r="FV261" s="96"/>
      <c r="FW261" s="96"/>
      <c r="FX261" s="96"/>
      <c r="FY261" s="96"/>
      <c r="FZ261" s="96"/>
      <c r="GA261" s="96"/>
      <c r="GB261" s="96"/>
      <c r="GC261" s="96"/>
      <c r="GD261" s="96"/>
      <c r="GE261" s="96"/>
      <c r="GF261" s="96"/>
      <c r="GG261" s="96"/>
      <c r="GH261" s="96"/>
      <c r="GI261" s="96"/>
      <c r="GJ261" s="96"/>
    </row>
    <row r="262" spans="1:239" s="73" customFormat="1">
      <c r="A262" s="72"/>
      <c r="B262" s="81" t="s">
        <v>68</v>
      </c>
      <c r="C262" s="72" t="s">
        <v>53</v>
      </c>
      <c r="D262" s="71">
        <v>20</v>
      </c>
      <c r="E262" s="71">
        <f>D262*E257</f>
        <v>55.582920000000001</v>
      </c>
      <c r="F262" s="71"/>
      <c r="G262" s="71">
        <f>ROUND(E262*F262,2)</f>
        <v>0</v>
      </c>
      <c r="H262" s="71"/>
      <c r="I262" s="71"/>
      <c r="J262" s="83"/>
      <c r="K262" s="71"/>
      <c r="L262" s="71">
        <f>G262+I262+K262</f>
        <v>0</v>
      </c>
    </row>
    <row r="263" spans="1:239" s="73" customFormat="1">
      <c r="A263" s="72"/>
      <c r="B263" s="81"/>
      <c r="C263" s="72"/>
      <c r="D263" s="71"/>
      <c r="E263" s="71"/>
      <c r="F263" s="71"/>
      <c r="G263" s="71"/>
      <c r="H263" s="71"/>
      <c r="I263" s="71"/>
      <c r="J263" s="83"/>
      <c r="K263" s="71"/>
      <c r="L263" s="71"/>
    </row>
    <row r="264" spans="1:239" s="3" customFormat="1">
      <c r="A264" s="64"/>
      <c r="B264" s="64" t="s">
        <v>9</v>
      </c>
      <c r="C264" s="65"/>
      <c r="D264" s="66"/>
      <c r="E264" s="66"/>
      <c r="F264" s="66"/>
      <c r="G264" s="66">
        <f>SUM(G11:G263)</f>
        <v>0</v>
      </c>
      <c r="H264" s="66"/>
      <c r="I264" s="66">
        <f>SUM(I11:I263)</f>
        <v>0</v>
      </c>
      <c r="J264" s="66"/>
      <c r="K264" s="66">
        <f>SUM(K11:K263)</f>
        <v>0</v>
      </c>
      <c r="L264" s="66">
        <f>SUM(L11:L263)</f>
        <v>0</v>
      </c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67"/>
      <c r="BD264" s="67"/>
      <c r="BE264" s="67"/>
      <c r="BF264" s="67"/>
      <c r="BG264" s="67"/>
      <c r="BH264" s="67"/>
      <c r="BI264" s="67"/>
      <c r="BJ264" s="67"/>
      <c r="BK264" s="67"/>
      <c r="BL264" s="67"/>
      <c r="BM264" s="67"/>
      <c r="BN264" s="67"/>
      <c r="BO264" s="67"/>
      <c r="BP264" s="67"/>
      <c r="BQ264" s="67"/>
      <c r="BR264" s="67"/>
      <c r="BS264" s="67"/>
      <c r="BT264" s="67"/>
      <c r="BU264" s="67"/>
      <c r="BV264" s="67"/>
      <c r="BW264" s="67"/>
      <c r="BX264" s="67"/>
      <c r="BY264" s="67"/>
      <c r="BZ264" s="67"/>
      <c r="CA264" s="67"/>
      <c r="CB264" s="67"/>
      <c r="CC264" s="67"/>
      <c r="CD264" s="67"/>
      <c r="CE264" s="67"/>
      <c r="CF264" s="67"/>
      <c r="CG264" s="67"/>
      <c r="CH264" s="67"/>
      <c r="CI264" s="67"/>
      <c r="CJ264" s="67"/>
      <c r="CK264" s="67"/>
      <c r="CL264" s="67"/>
      <c r="CM264" s="67"/>
      <c r="CN264" s="67"/>
      <c r="CO264" s="67"/>
      <c r="CP264" s="67"/>
      <c r="CQ264" s="67"/>
      <c r="CR264" s="67"/>
      <c r="CS264" s="67"/>
      <c r="CT264" s="67"/>
      <c r="CU264" s="67"/>
      <c r="CV264" s="67"/>
      <c r="CW264" s="67"/>
      <c r="CX264" s="67"/>
      <c r="CY264" s="67"/>
      <c r="CZ264" s="67"/>
      <c r="DA264" s="67"/>
      <c r="DB264" s="67"/>
      <c r="DC264" s="67"/>
      <c r="DD264" s="67"/>
      <c r="DE264" s="67"/>
      <c r="DF264" s="67"/>
      <c r="DG264" s="67"/>
      <c r="DH264" s="67"/>
      <c r="DI264" s="67"/>
      <c r="DJ264" s="67"/>
      <c r="DK264" s="67"/>
      <c r="DL264" s="67"/>
      <c r="DM264" s="67"/>
      <c r="DN264" s="67"/>
      <c r="DO264" s="67"/>
      <c r="DP264" s="67"/>
      <c r="DQ264" s="67"/>
      <c r="DR264" s="67"/>
      <c r="DS264" s="67"/>
      <c r="DT264" s="67"/>
      <c r="DU264" s="67"/>
      <c r="DV264" s="67"/>
      <c r="DW264" s="67"/>
      <c r="DX264" s="67"/>
      <c r="DY264" s="67"/>
      <c r="DZ264" s="67"/>
      <c r="EA264" s="67"/>
      <c r="EB264" s="67"/>
      <c r="EC264" s="67"/>
      <c r="ED264" s="67"/>
      <c r="EE264" s="67"/>
      <c r="EF264" s="67"/>
      <c r="EG264" s="67"/>
      <c r="EH264" s="67"/>
      <c r="EI264" s="67"/>
      <c r="EJ264" s="67"/>
      <c r="EK264" s="67"/>
      <c r="EL264" s="67"/>
      <c r="EM264" s="67"/>
      <c r="EN264" s="67"/>
      <c r="EO264" s="67"/>
      <c r="EP264" s="67"/>
      <c r="EQ264" s="67"/>
      <c r="ER264" s="67"/>
      <c r="ES264" s="67"/>
      <c r="ET264" s="67"/>
      <c r="EU264" s="67"/>
      <c r="EV264" s="67"/>
      <c r="EW264" s="67"/>
      <c r="EX264" s="67"/>
      <c r="EY264" s="67"/>
      <c r="EZ264" s="67"/>
      <c r="FA264" s="67"/>
      <c r="FB264" s="67"/>
      <c r="FC264" s="67"/>
      <c r="FD264" s="67"/>
      <c r="FE264" s="67"/>
      <c r="FF264" s="67"/>
      <c r="FG264" s="67"/>
      <c r="FH264" s="67"/>
      <c r="FI264" s="67"/>
      <c r="FJ264" s="67"/>
      <c r="FK264" s="67"/>
      <c r="FL264" s="67"/>
      <c r="FM264" s="67"/>
      <c r="FN264" s="67"/>
      <c r="FO264" s="67"/>
      <c r="FP264" s="67"/>
      <c r="FQ264" s="67"/>
      <c r="FR264" s="67"/>
      <c r="FS264" s="67"/>
      <c r="FT264" s="67"/>
      <c r="FU264" s="67"/>
      <c r="FV264" s="67"/>
      <c r="FW264" s="67"/>
      <c r="FX264" s="67"/>
      <c r="FY264" s="67"/>
      <c r="FZ264" s="67"/>
      <c r="GA264" s="67"/>
      <c r="GB264" s="67"/>
      <c r="GC264" s="67"/>
      <c r="GD264" s="67"/>
      <c r="GE264" s="67"/>
      <c r="GF264" s="67"/>
      <c r="GG264" s="67"/>
      <c r="GH264" s="67"/>
      <c r="GI264" s="67"/>
      <c r="GJ264" s="67"/>
      <c r="GK264" s="67"/>
      <c r="GL264" s="67"/>
      <c r="GM264" s="67"/>
      <c r="GN264" s="67"/>
      <c r="GO264" s="67"/>
      <c r="GP264" s="67"/>
      <c r="GQ264" s="67"/>
      <c r="GR264" s="67"/>
      <c r="GS264" s="67"/>
      <c r="GT264" s="67"/>
      <c r="GU264" s="67"/>
      <c r="GV264" s="67"/>
      <c r="GW264" s="67"/>
      <c r="GX264" s="67"/>
      <c r="GY264" s="67"/>
      <c r="GZ264" s="67"/>
      <c r="HA264" s="67"/>
      <c r="HB264" s="67"/>
      <c r="HC264" s="67"/>
      <c r="HD264" s="67"/>
      <c r="HE264" s="67"/>
      <c r="HF264" s="67"/>
      <c r="HG264" s="67"/>
      <c r="HH264" s="67"/>
      <c r="HI264" s="67"/>
      <c r="HJ264" s="67"/>
      <c r="HK264" s="67"/>
      <c r="HL264" s="67"/>
      <c r="HM264" s="67"/>
      <c r="HN264" s="67"/>
    </row>
    <row r="265" spans="1:239" s="69" customFormat="1">
      <c r="A265" s="68"/>
      <c r="B265" s="64"/>
      <c r="C265" s="65"/>
      <c r="D265" s="66"/>
      <c r="E265" s="66"/>
      <c r="F265" s="66"/>
      <c r="G265" s="66"/>
      <c r="H265" s="66"/>
      <c r="I265" s="66"/>
      <c r="J265" s="66"/>
      <c r="K265" s="66"/>
      <c r="L265" s="66"/>
    </row>
    <row r="266" spans="1:239" s="3" customFormat="1">
      <c r="A266" s="68"/>
      <c r="B266" s="64" t="s">
        <v>13</v>
      </c>
      <c r="C266" s="65" t="s">
        <v>103</v>
      </c>
      <c r="D266" s="66"/>
      <c r="E266" s="66"/>
      <c r="F266" s="66"/>
      <c r="G266" s="66"/>
      <c r="H266" s="66"/>
      <c r="I266" s="66"/>
      <c r="J266" s="66"/>
      <c r="K266" s="66"/>
      <c r="L266" s="66" t="e">
        <f>G264*C266</f>
        <v>#VALUE!</v>
      </c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  <c r="BE266" s="67"/>
      <c r="BF266" s="67"/>
      <c r="BG266" s="67"/>
      <c r="BH266" s="67"/>
      <c r="BI266" s="67"/>
      <c r="BJ266" s="67"/>
      <c r="BK266" s="67"/>
      <c r="BL266" s="67"/>
      <c r="BM266" s="67"/>
      <c r="BN266" s="67"/>
      <c r="BO266" s="67"/>
      <c r="BP266" s="67"/>
      <c r="BQ266" s="67"/>
      <c r="BR266" s="67"/>
      <c r="BS266" s="67"/>
      <c r="BT266" s="67"/>
      <c r="BU266" s="67"/>
      <c r="BV266" s="67"/>
      <c r="BW266" s="67"/>
      <c r="BX266" s="67"/>
      <c r="BY266" s="67"/>
      <c r="BZ266" s="67"/>
      <c r="CA266" s="67"/>
      <c r="CB266" s="67"/>
      <c r="CC266" s="67"/>
      <c r="CD266" s="67"/>
      <c r="CE266" s="67"/>
      <c r="CF266" s="67"/>
      <c r="CG266" s="67"/>
      <c r="CH266" s="67"/>
      <c r="CI266" s="67"/>
      <c r="CJ266" s="67"/>
      <c r="CK266" s="67"/>
      <c r="CL266" s="67"/>
      <c r="CM266" s="67"/>
      <c r="CN266" s="67"/>
      <c r="CO266" s="67"/>
      <c r="CP266" s="67"/>
      <c r="CQ266" s="67"/>
      <c r="CR266" s="67"/>
      <c r="CS266" s="67"/>
      <c r="CT266" s="67"/>
      <c r="CU266" s="67"/>
      <c r="CV266" s="67"/>
      <c r="CW266" s="67"/>
      <c r="CX266" s="67"/>
      <c r="CY266" s="67"/>
      <c r="CZ266" s="67"/>
      <c r="DA266" s="67"/>
      <c r="DB266" s="67"/>
      <c r="DC266" s="67"/>
      <c r="DD266" s="67"/>
      <c r="DE266" s="67"/>
      <c r="DF266" s="67"/>
      <c r="DG266" s="67"/>
      <c r="DH266" s="67"/>
      <c r="DI266" s="67"/>
      <c r="DJ266" s="67"/>
      <c r="DK266" s="67"/>
      <c r="DL266" s="67"/>
      <c r="DM266" s="67"/>
      <c r="DN266" s="67"/>
      <c r="DO266" s="67"/>
      <c r="DP266" s="67"/>
      <c r="DQ266" s="67"/>
      <c r="DR266" s="67"/>
      <c r="DS266" s="67"/>
      <c r="DT266" s="67"/>
      <c r="DU266" s="67"/>
      <c r="DV266" s="67"/>
      <c r="DW266" s="67"/>
      <c r="DX266" s="67"/>
      <c r="DY266" s="67"/>
      <c r="DZ266" s="67"/>
      <c r="EA266" s="67"/>
      <c r="EB266" s="67"/>
      <c r="EC266" s="67"/>
      <c r="ED266" s="67"/>
      <c r="EE266" s="67"/>
      <c r="EF266" s="67"/>
      <c r="EG266" s="67"/>
      <c r="EH266" s="67"/>
      <c r="EI266" s="67"/>
      <c r="EJ266" s="67"/>
      <c r="EK266" s="67"/>
      <c r="EL266" s="67"/>
      <c r="EM266" s="67"/>
      <c r="EN266" s="67"/>
      <c r="EO266" s="67"/>
      <c r="EP266" s="67"/>
      <c r="EQ266" s="67"/>
      <c r="ER266" s="67"/>
      <c r="ES266" s="67"/>
      <c r="ET266" s="67"/>
      <c r="EU266" s="67"/>
      <c r="EV266" s="67"/>
      <c r="EW266" s="67"/>
      <c r="EX266" s="67"/>
      <c r="EY266" s="67"/>
      <c r="EZ266" s="67"/>
      <c r="FA266" s="67"/>
      <c r="FB266" s="67"/>
      <c r="FC266" s="67"/>
      <c r="FD266" s="67"/>
      <c r="FE266" s="67"/>
      <c r="FF266" s="67"/>
      <c r="FG266" s="67"/>
      <c r="FH266" s="67"/>
      <c r="FI266" s="67"/>
      <c r="FJ266" s="67"/>
      <c r="FK266" s="67"/>
      <c r="FL266" s="67"/>
      <c r="FM266" s="67"/>
      <c r="FN266" s="67"/>
      <c r="FO266" s="67"/>
      <c r="FP266" s="67"/>
      <c r="FQ266" s="67"/>
      <c r="FR266" s="67"/>
      <c r="FS266" s="67"/>
      <c r="FT266" s="67"/>
      <c r="FU266" s="67"/>
      <c r="FV266" s="67"/>
      <c r="FW266" s="67"/>
      <c r="FX266" s="67"/>
      <c r="FY266" s="67"/>
      <c r="FZ266" s="67"/>
      <c r="GA266" s="67"/>
      <c r="GB266" s="67"/>
      <c r="GC266" s="67"/>
      <c r="GD266" s="67"/>
      <c r="GE266" s="67"/>
      <c r="GF266" s="67"/>
      <c r="GG266" s="67"/>
      <c r="GH266" s="67"/>
      <c r="GI266" s="67"/>
      <c r="GJ266" s="67"/>
      <c r="GK266" s="67"/>
      <c r="GL266" s="67"/>
      <c r="GM266" s="67"/>
      <c r="GN266" s="67"/>
      <c r="GO266" s="67"/>
      <c r="GP266" s="67"/>
      <c r="GQ266" s="67"/>
      <c r="GR266" s="67"/>
      <c r="GS266" s="67"/>
      <c r="GT266" s="67"/>
      <c r="GU266" s="67"/>
      <c r="GV266" s="67"/>
      <c r="GW266" s="67"/>
      <c r="GX266" s="67"/>
      <c r="GY266" s="67"/>
      <c r="GZ266" s="67"/>
      <c r="HA266" s="67"/>
      <c r="HB266" s="67"/>
      <c r="HC266" s="67"/>
      <c r="HD266" s="67"/>
      <c r="HE266" s="67"/>
      <c r="HF266" s="67"/>
      <c r="HG266" s="67"/>
      <c r="HH266" s="67"/>
      <c r="HI266" s="67"/>
      <c r="HJ266" s="67"/>
      <c r="HK266" s="67"/>
      <c r="HL266" s="67"/>
      <c r="HM266" s="67"/>
      <c r="HN266" s="67"/>
    </row>
    <row r="267" spans="1:239" s="69" customFormat="1">
      <c r="A267" s="68"/>
      <c r="B267" s="64" t="s">
        <v>9</v>
      </c>
      <c r="C267" s="65"/>
      <c r="D267" s="66"/>
      <c r="E267" s="66"/>
      <c r="F267" s="66"/>
      <c r="G267" s="66"/>
      <c r="H267" s="66"/>
      <c r="I267" s="66"/>
      <c r="J267" s="66"/>
      <c r="K267" s="66"/>
      <c r="L267" s="66" t="e">
        <f>SUM(L264:L266)</f>
        <v>#VALUE!</v>
      </c>
    </row>
    <row r="268" spans="1:239" s="69" customFormat="1">
      <c r="A268" s="68"/>
      <c r="B268" s="64" t="s">
        <v>14</v>
      </c>
      <c r="C268" s="65">
        <v>0</v>
      </c>
      <c r="D268" s="66"/>
      <c r="E268" s="66"/>
      <c r="F268" s="66"/>
      <c r="G268" s="66"/>
      <c r="H268" s="66"/>
      <c r="I268" s="66"/>
      <c r="J268" s="66"/>
      <c r="K268" s="66"/>
      <c r="L268" s="66" t="e">
        <f>L267*C268</f>
        <v>#VALUE!</v>
      </c>
    </row>
    <row r="269" spans="1:239" s="69" customFormat="1">
      <c r="A269" s="64"/>
      <c r="B269" s="64" t="s">
        <v>9</v>
      </c>
      <c r="C269" s="65"/>
      <c r="D269" s="66"/>
      <c r="E269" s="66"/>
      <c r="F269" s="66"/>
      <c r="G269" s="66"/>
      <c r="H269" s="66"/>
      <c r="I269" s="66"/>
      <c r="J269" s="66"/>
      <c r="K269" s="66"/>
      <c r="L269" s="66" t="e">
        <f>SUM(L267:L268)</f>
        <v>#VALUE!</v>
      </c>
    </row>
    <row r="270" spans="1:239" s="69" customFormat="1">
      <c r="A270" s="68"/>
      <c r="B270" s="64" t="s">
        <v>15</v>
      </c>
      <c r="C270" s="65">
        <v>0</v>
      </c>
      <c r="D270" s="66"/>
      <c r="E270" s="66"/>
      <c r="F270" s="66"/>
      <c r="G270" s="66"/>
      <c r="H270" s="66"/>
      <c r="I270" s="66"/>
      <c r="J270" s="66"/>
      <c r="K270" s="66"/>
      <c r="L270" s="66" t="e">
        <f>L269*C270</f>
        <v>#VALUE!</v>
      </c>
    </row>
    <row r="271" spans="1:239" s="69" customFormat="1">
      <c r="A271" s="68"/>
      <c r="B271" s="64" t="s">
        <v>9</v>
      </c>
      <c r="C271" s="65"/>
      <c r="D271" s="66"/>
      <c r="E271" s="66"/>
      <c r="F271" s="66"/>
      <c r="G271" s="66"/>
      <c r="H271" s="66"/>
      <c r="I271" s="66"/>
      <c r="J271" s="66"/>
      <c r="K271" s="66"/>
      <c r="L271" s="66" t="e">
        <f>SUM(L269:L270)</f>
        <v>#VALUE!</v>
      </c>
    </row>
    <row r="272" spans="1:239" s="69" customFormat="1">
      <c r="A272" s="68"/>
      <c r="B272" s="64" t="s">
        <v>45</v>
      </c>
      <c r="C272" s="65">
        <v>0.05</v>
      </c>
      <c r="D272" s="66"/>
      <c r="E272" s="66"/>
      <c r="F272" s="66"/>
      <c r="G272" s="66"/>
      <c r="H272" s="66"/>
      <c r="I272" s="66"/>
      <c r="J272" s="66"/>
      <c r="K272" s="66"/>
      <c r="L272" s="66" t="e">
        <f>L271*C272</f>
        <v>#VALUE!</v>
      </c>
    </row>
    <row r="273" spans="1:222" s="69" customFormat="1">
      <c r="A273" s="68"/>
      <c r="B273" s="64" t="s">
        <v>9</v>
      </c>
      <c r="C273" s="65"/>
      <c r="D273" s="66"/>
      <c r="E273" s="66"/>
      <c r="F273" s="66"/>
      <c r="G273" s="66"/>
      <c r="H273" s="66"/>
      <c r="I273" s="66"/>
      <c r="J273" s="66"/>
      <c r="K273" s="66"/>
      <c r="L273" s="66" t="e">
        <f>SUM(L271:L272)</f>
        <v>#VALUE!</v>
      </c>
    </row>
    <row r="274" spans="1:222" s="70" customFormat="1" ht="15" customHeight="1">
      <c r="A274" s="64"/>
      <c r="B274" s="64" t="s">
        <v>46</v>
      </c>
      <c r="C274" s="65">
        <v>0.02</v>
      </c>
      <c r="D274" s="66"/>
      <c r="E274" s="66"/>
      <c r="F274" s="66"/>
      <c r="G274" s="66"/>
      <c r="H274" s="66"/>
      <c r="I274" s="66"/>
      <c r="J274" s="66"/>
      <c r="K274" s="66"/>
      <c r="L274" s="66">
        <f>I264*C274</f>
        <v>0</v>
      </c>
    </row>
    <row r="275" spans="1:222" s="3" customFormat="1">
      <c r="A275" s="68"/>
      <c r="B275" s="64" t="s">
        <v>9</v>
      </c>
      <c r="C275" s="65"/>
      <c r="D275" s="66"/>
      <c r="E275" s="66"/>
      <c r="F275" s="66"/>
      <c r="G275" s="66"/>
      <c r="H275" s="66"/>
      <c r="I275" s="66"/>
      <c r="J275" s="66"/>
      <c r="K275" s="66"/>
      <c r="L275" s="66" t="e">
        <f>SUM(L273:L274)</f>
        <v>#VALUE!</v>
      </c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  <c r="BJ275" s="67"/>
      <c r="BK275" s="67"/>
      <c r="BL275" s="67"/>
      <c r="BM275" s="67"/>
      <c r="BN275" s="67"/>
      <c r="BO275" s="67"/>
      <c r="BP275" s="67"/>
      <c r="BQ275" s="67"/>
      <c r="BR275" s="67"/>
      <c r="BS275" s="67"/>
      <c r="BT275" s="67"/>
      <c r="BU275" s="67"/>
      <c r="BV275" s="67"/>
      <c r="BW275" s="67"/>
      <c r="BX275" s="67"/>
      <c r="BY275" s="67"/>
      <c r="BZ275" s="67"/>
      <c r="CA275" s="67"/>
      <c r="CB275" s="67"/>
      <c r="CC275" s="67"/>
      <c r="CD275" s="67"/>
      <c r="CE275" s="67"/>
      <c r="CF275" s="67"/>
      <c r="CG275" s="67"/>
      <c r="CH275" s="67"/>
      <c r="CI275" s="67"/>
      <c r="CJ275" s="67"/>
      <c r="CK275" s="67"/>
      <c r="CL275" s="67"/>
      <c r="CM275" s="67"/>
      <c r="CN275" s="67"/>
      <c r="CO275" s="67"/>
      <c r="CP275" s="67"/>
      <c r="CQ275" s="67"/>
      <c r="CR275" s="67"/>
      <c r="CS275" s="67"/>
      <c r="CT275" s="67"/>
      <c r="CU275" s="67"/>
      <c r="CV275" s="67"/>
      <c r="CW275" s="67"/>
      <c r="CX275" s="67"/>
      <c r="CY275" s="67"/>
      <c r="CZ275" s="67"/>
      <c r="DA275" s="67"/>
      <c r="DB275" s="67"/>
      <c r="DC275" s="67"/>
      <c r="DD275" s="67"/>
      <c r="DE275" s="67"/>
      <c r="DF275" s="67"/>
      <c r="DG275" s="67"/>
      <c r="DH275" s="67"/>
      <c r="DI275" s="67"/>
      <c r="DJ275" s="67"/>
      <c r="DK275" s="67"/>
      <c r="DL275" s="67"/>
      <c r="DM275" s="67"/>
      <c r="DN275" s="67"/>
      <c r="DO275" s="67"/>
      <c r="DP275" s="67"/>
      <c r="DQ275" s="67"/>
      <c r="DR275" s="67"/>
      <c r="DS275" s="67"/>
      <c r="DT275" s="67"/>
      <c r="DU275" s="67"/>
      <c r="DV275" s="67"/>
      <c r="DW275" s="67"/>
      <c r="DX275" s="67"/>
      <c r="DY275" s="67"/>
      <c r="DZ275" s="67"/>
      <c r="EA275" s="67"/>
      <c r="EB275" s="67"/>
      <c r="EC275" s="67"/>
      <c r="ED275" s="67"/>
      <c r="EE275" s="67"/>
      <c r="EF275" s="67"/>
      <c r="EG275" s="67"/>
      <c r="EH275" s="67"/>
      <c r="EI275" s="67"/>
      <c r="EJ275" s="67"/>
      <c r="EK275" s="67"/>
      <c r="EL275" s="67"/>
      <c r="EM275" s="67"/>
      <c r="EN275" s="67"/>
      <c r="EO275" s="67"/>
      <c r="EP275" s="67"/>
      <c r="EQ275" s="67"/>
      <c r="ER275" s="67"/>
      <c r="ES275" s="67"/>
      <c r="ET275" s="67"/>
      <c r="EU275" s="67"/>
      <c r="EV275" s="67"/>
      <c r="EW275" s="67"/>
      <c r="EX275" s="67"/>
      <c r="EY275" s="67"/>
      <c r="EZ275" s="67"/>
      <c r="FA275" s="67"/>
      <c r="FB275" s="67"/>
      <c r="FC275" s="67"/>
      <c r="FD275" s="67"/>
      <c r="FE275" s="67"/>
      <c r="FF275" s="67"/>
      <c r="FG275" s="67"/>
      <c r="FH275" s="67"/>
      <c r="FI275" s="67"/>
      <c r="FJ275" s="67"/>
      <c r="FK275" s="67"/>
      <c r="FL275" s="67"/>
      <c r="FM275" s="67"/>
      <c r="FN275" s="67"/>
      <c r="FO275" s="67"/>
      <c r="FP275" s="67"/>
      <c r="FQ275" s="67"/>
      <c r="FR275" s="67"/>
      <c r="FS275" s="67"/>
      <c r="FT275" s="67"/>
      <c r="FU275" s="67"/>
      <c r="FV275" s="67"/>
      <c r="FW275" s="67"/>
      <c r="FX275" s="67"/>
      <c r="FY275" s="67"/>
      <c r="FZ275" s="67"/>
      <c r="GA275" s="67"/>
      <c r="GB275" s="67"/>
      <c r="GC275" s="67"/>
      <c r="GD275" s="67"/>
      <c r="GE275" s="67"/>
      <c r="GF275" s="67"/>
      <c r="GG275" s="67"/>
      <c r="GH275" s="67"/>
      <c r="GI275" s="67"/>
      <c r="GJ275" s="67"/>
      <c r="GK275" s="67"/>
      <c r="GL275" s="67"/>
      <c r="GM275" s="67"/>
      <c r="GN275" s="67"/>
      <c r="GO275" s="67"/>
      <c r="GP275" s="67"/>
      <c r="GQ275" s="67"/>
      <c r="GR275" s="67"/>
      <c r="GS275" s="67"/>
      <c r="GT275" s="67"/>
      <c r="GU275" s="67"/>
      <c r="GV275" s="67"/>
      <c r="GW275" s="67"/>
      <c r="GX275" s="67"/>
      <c r="GY275" s="67"/>
      <c r="GZ275" s="67"/>
      <c r="HA275" s="67"/>
      <c r="HB275" s="67"/>
      <c r="HC275" s="67"/>
      <c r="HD275" s="67"/>
      <c r="HE275" s="67"/>
      <c r="HF275" s="67"/>
      <c r="HG275" s="67"/>
      <c r="HH275" s="67"/>
      <c r="HI275" s="67"/>
      <c r="HJ275" s="67"/>
      <c r="HK275" s="67"/>
      <c r="HL275" s="67"/>
      <c r="HM275" s="67"/>
      <c r="HN275" s="67"/>
    </row>
    <row r="276" spans="1:222" s="69" customFormat="1">
      <c r="A276" s="68"/>
      <c r="B276" s="64" t="s">
        <v>47</v>
      </c>
      <c r="C276" s="65">
        <v>0.18</v>
      </c>
      <c r="D276" s="66"/>
      <c r="E276" s="66"/>
      <c r="F276" s="66"/>
      <c r="G276" s="66"/>
      <c r="H276" s="66"/>
      <c r="I276" s="66"/>
      <c r="J276" s="66"/>
      <c r="K276" s="66"/>
      <c r="L276" s="66" t="e">
        <f>L275*C276</f>
        <v>#VALUE!</v>
      </c>
    </row>
    <row r="277" spans="1:222" s="69" customFormat="1">
      <c r="A277" s="68"/>
      <c r="B277" s="64"/>
      <c r="C277" s="65"/>
      <c r="D277" s="66"/>
      <c r="E277" s="66"/>
      <c r="F277" s="66"/>
      <c r="G277" s="66"/>
      <c r="H277" s="66"/>
      <c r="I277" s="66"/>
      <c r="J277" s="66"/>
      <c r="K277" s="66"/>
      <c r="L277" s="66"/>
    </row>
    <row r="278" spans="1:222" s="3" customFormat="1">
      <c r="A278" s="68"/>
      <c r="B278" s="64" t="s">
        <v>9</v>
      </c>
      <c r="C278" s="65"/>
      <c r="D278" s="66"/>
      <c r="E278" s="66"/>
      <c r="F278" s="66"/>
      <c r="G278" s="66"/>
      <c r="H278" s="66"/>
      <c r="I278" s="66"/>
      <c r="J278" s="66"/>
      <c r="K278" s="66"/>
      <c r="L278" s="66" t="e">
        <f>L276+L275</f>
        <v>#VALUE!</v>
      </c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  <c r="BE278" s="67"/>
      <c r="BF278" s="67"/>
      <c r="BG278" s="67"/>
      <c r="BH278" s="67"/>
      <c r="BI278" s="67"/>
      <c r="BJ278" s="67"/>
      <c r="BK278" s="67"/>
      <c r="BL278" s="67"/>
      <c r="BM278" s="67"/>
      <c r="BN278" s="67"/>
      <c r="BO278" s="67"/>
      <c r="BP278" s="67"/>
      <c r="BQ278" s="67"/>
      <c r="BR278" s="67"/>
      <c r="BS278" s="67"/>
      <c r="BT278" s="67"/>
      <c r="BU278" s="67"/>
      <c r="BV278" s="67"/>
      <c r="BW278" s="67"/>
      <c r="BX278" s="67"/>
      <c r="BY278" s="67"/>
      <c r="BZ278" s="67"/>
      <c r="CA278" s="67"/>
      <c r="CB278" s="67"/>
      <c r="CC278" s="67"/>
      <c r="CD278" s="67"/>
      <c r="CE278" s="67"/>
      <c r="CF278" s="67"/>
      <c r="CG278" s="67"/>
      <c r="CH278" s="67"/>
      <c r="CI278" s="67"/>
      <c r="CJ278" s="67"/>
      <c r="CK278" s="67"/>
      <c r="CL278" s="67"/>
      <c r="CM278" s="67"/>
      <c r="CN278" s="67"/>
      <c r="CO278" s="67"/>
      <c r="CP278" s="67"/>
      <c r="CQ278" s="67"/>
      <c r="CR278" s="67"/>
      <c r="CS278" s="67"/>
      <c r="CT278" s="67"/>
      <c r="CU278" s="67"/>
      <c r="CV278" s="67"/>
      <c r="CW278" s="67"/>
      <c r="CX278" s="67"/>
      <c r="CY278" s="67"/>
      <c r="CZ278" s="67"/>
      <c r="DA278" s="67"/>
      <c r="DB278" s="67"/>
      <c r="DC278" s="67"/>
      <c r="DD278" s="67"/>
      <c r="DE278" s="67"/>
      <c r="DF278" s="67"/>
      <c r="DG278" s="67"/>
      <c r="DH278" s="67"/>
      <c r="DI278" s="67"/>
      <c r="DJ278" s="67"/>
      <c r="DK278" s="67"/>
      <c r="DL278" s="67"/>
      <c r="DM278" s="67"/>
      <c r="DN278" s="67"/>
      <c r="DO278" s="67"/>
      <c r="DP278" s="67"/>
      <c r="DQ278" s="67"/>
      <c r="DR278" s="67"/>
      <c r="DS278" s="67"/>
      <c r="DT278" s="67"/>
      <c r="DU278" s="67"/>
      <c r="DV278" s="67"/>
      <c r="DW278" s="67"/>
      <c r="DX278" s="67"/>
      <c r="DY278" s="67"/>
      <c r="DZ278" s="67"/>
      <c r="EA278" s="67"/>
      <c r="EB278" s="67"/>
      <c r="EC278" s="67"/>
      <c r="ED278" s="67"/>
      <c r="EE278" s="67"/>
      <c r="EF278" s="67"/>
      <c r="EG278" s="67"/>
      <c r="EH278" s="67"/>
      <c r="EI278" s="67"/>
      <c r="EJ278" s="67"/>
      <c r="EK278" s="67"/>
      <c r="EL278" s="67"/>
      <c r="EM278" s="67"/>
      <c r="EN278" s="67"/>
      <c r="EO278" s="67"/>
      <c r="EP278" s="67"/>
      <c r="EQ278" s="67"/>
      <c r="ER278" s="67"/>
      <c r="ES278" s="67"/>
      <c r="ET278" s="67"/>
      <c r="EU278" s="67"/>
      <c r="EV278" s="67"/>
      <c r="EW278" s="67"/>
      <c r="EX278" s="67"/>
      <c r="EY278" s="67"/>
      <c r="EZ278" s="67"/>
      <c r="FA278" s="67"/>
      <c r="FB278" s="67"/>
      <c r="FC278" s="67"/>
      <c r="FD278" s="67"/>
      <c r="FE278" s="67"/>
      <c r="FF278" s="67"/>
      <c r="FG278" s="67"/>
      <c r="FH278" s="67"/>
      <c r="FI278" s="67"/>
      <c r="FJ278" s="67"/>
      <c r="FK278" s="67"/>
      <c r="FL278" s="67"/>
      <c r="FM278" s="67"/>
      <c r="FN278" s="67"/>
      <c r="FO278" s="67"/>
      <c r="FP278" s="67"/>
      <c r="FQ278" s="67"/>
      <c r="FR278" s="67"/>
      <c r="FS278" s="67"/>
      <c r="FT278" s="67"/>
      <c r="FU278" s="67"/>
      <c r="FV278" s="67"/>
      <c r="FW278" s="67"/>
      <c r="FX278" s="67"/>
      <c r="FY278" s="67"/>
      <c r="FZ278" s="67"/>
      <c r="GA278" s="67"/>
      <c r="GB278" s="67"/>
      <c r="GC278" s="67"/>
      <c r="GD278" s="67"/>
      <c r="GE278" s="67"/>
      <c r="GF278" s="67"/>
      <c r="GG278" s="67"/>
      <c r="GH278" s="67"/>
      <c r="GI278" s="67"/>
      <c r="GJ278" s="67"/>
      <c r="GK278" s="67"/>
      <c r="GL278" s="67"/>
      <c r="GM278" s="67"/>
      <c r="GN278" s="67"/>
      <c r="GO278" s="67"/>
      <c r="GP278" s="67"/>
      <c r="GQ278" s="67"/>
      <c r="GR278" s="67"/>
      <c r="GS278" s="67"/>
      <c r="GT278" s="67"/>
      <c r="GU278" s="67"/>
      <c r="GV278" s="67"/>
      <c r="GW278" s="67"/>
      <c r="GX278" s="67"/>
      <c r="GY278" s="67"/>
      <c r="GZ278" s="67"/>
      <c r="HA278" s="67"/>
      <c r="HB278" s="67"/>
      <c r="HC278" s="67"/>
      <c r="HD278" s="67"/>
      <c r="HE278" s="67"/>
      <c r="HF278" s="67"/>
      <c r="HG278" s="67"/>
      <c r="HH278" s="67"/>
      <c r="HI278" s="67"/>
      <c r="HJ278" s="67"/>
      <c r="HK278" s="67"/>
      <c r="HL278" s="67"/>
      <c r="HM278" s="67"/>
      <c r="HN278" s="67"/>
    </row>
    <row r="280" spans="1:222">
      <c r="B280" s="57"/>
      <c r="C280" s="58"/>
      <c r="D280" s="60"/>
      <c r="E280" s="59"/>
      <c r="F280" s="45"/>
      <c r="H280" s="45"/>
      <c r="J280" s="45"/>
      <c r="L280" s="46"/>
    </row>
    <row r="281" spans="1:222">
      <c r="B281" s="57"/>
      <c r="C281" s="58"/>
      <c r="D281" s="60"/>
      <c r="E281" s="59"/>
      <c r="F281" s="45"/>
      <c r="H281" s="45"/>
      <c r="J281" s="45"/>
      <c r="L281" s="46"/>
    </row>
    <row r="282" spans="1:222">
      <c r="B282" s="57"/>
      <c r="C282" s="58"/>
      <c r="D282" s="60"/>
      <c r="E282" s="59"/>
      <c r="F282" s="45"/>
      <c r="H282" s="45"/>
      <c r="J282" s="45"/>
      <c r="L282" s="46"/>
    </row>
  </sheetData>
  <protectedRanges>
    <protectedRange sqref="D241:D242" name="Range1_1_1_2_2_2_1_1"/>
    <protectedRange sqref="D172:D174 D166:D170 D177:D179" name="Range1_1_1_2_5_1"/>
    <protectedRange sqref="D148" name="Range1_1_1_2_2_1_1_3_1"/>
    <protectedRange sqref="D140:D141 D164:D165 D159:D162" name="Range1_1_1_2_5_1_1"/>
  </protectedRanges>
  <autoFilter ref="A1:L284"/>
  <mergeCells count="11">
    <mergeCell ref="A2:L2"/>
    <mergeCell ref="A3:L3"/>
    <mergeCell ref="J4:K4"/>
    <mergeCell ref="F5:G5"/>
    <mergeCell ref="H5:I5"/>
    <mergeCell ref="A5:A6"/>
    <mergeCell ref="L5:L6"/>
    <mergeCell ref="B5:B6"/>
    <mergeCell ref="C5:C6"/>
    <mergeCell ref="D5:E5"/>
    <mergeCell ref="J5:K5"/>
  </mergeCells>
  <conditionalFormatting sqref="N176 K176">
    <cfRule type="cellIs" dxfId="0" priority="1" stopIfTrue="1" operator="equal">
      <formula>8223.307275</formula>
    </cfRule>
  </conditionalFormatting>
  <pageMargins left="0.25" right="0.25" top="0.75" bottom="0.75" header="0.3" footer="0.3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2022-01-20T11:28:54Z</dcterms:modified>
</cp:coreProperties>
</file>