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76" firstSheet="1" activeTab="1"/>
  </bookViews>
  <sheets>
    <sheet name="gare kan." sheetId="1" state="hidden" r:id="rId1"/>
    <sheet name="nakreb " sheetId="2" r:id="rId2"/>
    <sheet name="ob.1" sheetId="3" r:id="rId3"/>
    <sheet name="1-1" sheetId="4" r:id="rId4"/>
    <sheet name="1-2" sheetId="5" r:id="rId5"/>
  </sheets>
  <definedNames/>
  <calcPr fullCalcOnLoad="1"/>
</workbook>
</file>

<file path=xl/sharedStrings.xml><?xml version="1.0" encoding="utf-8"?>
<sst xmlns="http://schemas.openxmlformats.org/spreadsheetml/2006/main" count="873" uniqueCount="338">
  <si>
    <t>რ 1-3 მისად</t>
  </si>
  <si>
    <t>საბაზრო</t>
  </si>
  <si>
    <t xml:space="preserve">შრომის დანახარჯი </t>
  </si>
  <si>
    <t>მანქანები</t>
  </si>
  <si>
    <t>ც</t>
  </si>
  <si>
    <t xml:space="preserve">სხვა მასალები </t>
  </si>
  <si>
    <r>
      <t>მ</t>
    </r>
    <r>
      <rPr>
        <b/>
        <vertAlign val="superscript"/>
        <sz val="10"/>
        <rFont val="Sylfaen"/>
        <family val="1"/>
      </rPr>
      <t>2</t>
    </r>
  </si>
  <si>
    <t>გ/მ</t>
  </si>
  <si>
    <t>ცემენტის დუღაბი</t>
  </si>
  <si>
    <t>სნ და წ. IV-2-84 15-164-8</t>
  </si>
  <si>
    <t xml:space="preserve">ანტიკოროზიული საღებავი </t>
  </si>
  <si>
    <t>ოლიფა</t>
  </si>
  <si>
    <t xml:space="preserve">ცემენტის დუღაბი </t>
  </si>
  <si>
    <r>
      <t>მ</t>
    </r>
    <r>
      <rPr>
        <vertAlign val="superscript"/>
        <sz val="10"/>
        <rFont val="Sylfaen"/>
        <family val="1"/>
      </rPr>
      <t>2</t>
    </r>
  </si>
  <si>
    <t>ს.ნ და წ. IV-2-84 15-55-9</t>
  </si>
  <si>
    <t>კომპლ</t>
  </si>
  <si>
    <t>ტნ</t>
  </si>
  <si>
    <t>ცალი</t>
  </si>
  <si>
    <t xml:space="preserve">ლარი </t>
  </si>
  <si>
    <t>ლარი</t>
  </si>
  <si>
    <t xml:space="preserve">ცალი </t>
  </si>
  <si>
    <t>lari</t>
  </si>
  <si>
    <t>#</t>
  </si>
  <si>
    <t>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</si>
  <si>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</si>
  <si>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</si>
  <si>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</si>
  <si>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</si>
  <si>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</si>
  <si>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</si>
  <si>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</si>
  <si>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</si>
  <si>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</si>
  <si>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</si>
  <si>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</si>
  <si>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</si>
  <si>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</si>
  <si>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</si>
  <si>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</si>
  <si>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</si>
  <si>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</si>
  <si>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</si>
  <si>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</si>
  <si>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12</t>
  </si>
  <si>
    <t>13</t>
  </si>
  <si>
    <t>14</t>
  </si>
  <si>
    <t xml:space="preserve">lokalur-resursuli jami </t>
  </si>
  <si>
    <t xml:space="preserve">SromiTi danaxarji 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</si>
  <si>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</si>
  <si>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</si>
  <si>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</si>
  <si>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</si>
  <si>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</si>
  <si>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</si>
  <si>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</si>
  <si>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</si>
  <si>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>__________________________________________________________________________________________________________</t>
  </si>
  <si>
    <t>kac/sT</t>
  </si>
  <si>
    <t>sxva masalebi</t>
  </si>
  <si>
    <t>k-1,15</t>
  </si>
  <si>
    <t>man/sT</t>
  </si>
  <si>
    <t>g\m</t>
  </si>
  <si>
    <t>kompl</t>
  </si>
  <si>
    <t>SromiTi danaxarji 0,66X1,15</t>
  </si>
  <si>
    <t>manqanebi 0,4X1,15</t>
  </si>
  <si>
    <t xml:space="preserve">manqanebi </t>
  </si>
  <si>
    <t>11</t>
  </si>
  <si>
    <t>15</t>
  </si>
  <si>
    <t>manqanebi 0,02X1,15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</si>
  <si>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</si>
  <si>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</si>
  <si>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</si>
  <si>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</si>
  <si>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</si>
  <si>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</si>
  <si>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</si>
  <si>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</si>
  <si>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</si>
  <si>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</si>
  <si>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</si>
  <si>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</si>
  <si>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</si>
  <si>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</si>
  <si>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</si>
  <si>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</si>
  <si>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</si>
  <si>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</si>
  <si>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</si>
  <si>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</si>
  <si>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</si>
  <si>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</si>
  <si>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</si>
  <si>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</si>
  <si>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</si>
  <si>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</si>
  <si>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</si>
  <si>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</si>
  <si>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</si>
  <si>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</si>
  <si>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</si>
  <si>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</si>
  <si>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</si>
  <si>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</si>
  <si>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</si>
  <si>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</si>
  <si>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</si>
  <si>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</si>
  <si>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</si>
  <si>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</si>
  <si>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</si>
  <si>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</si>
  <si>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</si>
  <si>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</si>
  <si>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</si>
  <si>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</si>
  <si>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</si>
  <si>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</si>
  <si>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</si>
  <si>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</si>
  <si>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</si>
  <si>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</si>
  <si>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</si>
  <si>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</si>
  <si>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</si>
  <si>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</si>
  <si>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</si>
  <si>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</si>
  <si>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</si>
  <si>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>mili minaboWkovani d-32</t>
  </si>
  <si>
    <t>transportis xarji 2%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</si>
  <si>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</si>
  <si>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</si>
  <si>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</si>
  <si>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</si>
  <si>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</si>
  <si>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</si>
  <si>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</si>
  <si>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</si>
  <si>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</si>
  <si>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</si>
  <si>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</si>
  <si>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</si>
  <si>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</si>
  <si>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</si>
  <si>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</si>
  <si>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</si>
  <si>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</si>
  <si>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</si>
  <si>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</si>
  <si>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</si>
  <si>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</si>
  <si>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</si>
  <si>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</si>
  <si>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>საფუძველი</t>
  </si>
  <si>
    <t>სამუშაოებისა და დანახარჯების დასახელება</t>
  </si>
  <si>
    <t xml:space="preserve">განზომილების ერთეული </t>
  </si>
  <si>
    <t xml:space="preserve">რაოდენობა </t>
  </si>
  <si>
    <t>განზომილების ერთეულზე</t>
  </si>
  <si>
    <t>საპროექტო მონაცემზე</t>
  </si>
  <si>
    <t>სხვა მასალები</t>
  </si>
  <si>
    <t>ს.ნ. და წ. IV-2-82 ტ-3 ცხ.21-18-1</t>
  </si>
  <si>
    <t>ს.ნ. და წ. IV-2-82 ტ-3 ცხ 21-23-3</t>
  </si>
  <si>
    <t>ს. ნ. და წ. IV-2-82 ტ-3 ცხ. 21-25-6</t>
  </si>
  <si>
    <t xml:space="preserve">შრომის დანახარჯი  </t>
  </si>
  <si>
    <t xml:space="preserve">ჯამი: </t>
  </si>
  <si>
    <t>გეგმიური დაგროვება</t>
  </si>
  <si>
    <t xml:space="preserve">   დამკვეთი:   _________________________________________________________________________________________</t>
  </si>
  <si>
    <t xml:space="preserve">(ორგანიზაციის დასახელება ) </t>
  </si>
  <si>
    <t xml:space="preserve">   დამტკიცებულია</t>
  </si>
  <si>
    <t xml:space="preserve">                        ნაკრები სახარჯთაღრიცხვო გაანგარიშება                </t>
  </si>
  <si>
    <t xml:space="preserve">                                                შრომის დანახარჯი         </t>
  </si>
  <si>
    <t>მშენებლობის  ღირებულების  ნაკრები  სახარჯთაღრიცხვო  ანგარიში</t>
  </si>
  <si>
    <t xml:space="preserve">(მშენებლობის დასახელება) </t>
  </si>
  <si>
    <t>ხარჯთაღიცხვის ნომერი</t>
  </si>
  <si>
    <t>ობიექტისს სამუშაოს და ხარჯების დასახელება</t>
  </si>
  <si>
    <t xml:space="preserve"> სახრჯთაღრიცხვო  ღირებულება</t>
  </si>
  <si>
    <t xml:space="preserve">სამშენებლო სამუშაოები </t>
  </si>
  <si>
    <t>სხვადასხვა ხარჯები</t>
  </si>
  <si>
    <t>საერთო სახარჯთაღრიცხვო  ღირებულება</t>
  </si>
  <si>
    <t>თავიII</t>
  </si>
  <si>
    <t xml:space="preserve">მშენებლობის ძირითადი ობიექტი </t>
  </si>
  <si>
    <r>
      <t>საობიექტო ხარჯ.</t>
    </r>
    <r>
      <rPr>
        <sz val="10"/>
        <rFont val="LitNusx"/>
        <family val="2"/>
      </rPr>
      <t>#1</t>
    </r>
  </si>
  <si>
    <t xml:space="preserve">ჯამი </t>
  </si>
  <si>
    <t>სამუშაოს და ხარჯების დასახელება</t>
  </si>
  <si>
    <t>განზომილების ერთეული ლარი</t>
  </si>
  <si>
    <t xml:space="preserve">შრომის გადასახადი ლარი </t>
  </si>
  <si>
    <t>ერთეული ღირებულების მაჩვენებელი</t>
  </si>
  <si>
    <t xml:space="preserve">სულ </t>
  </si>
  <si>
    <t>სამშენებლო სამუშაოები</t>
  </si>
  <si>
    <t>ჯამი</t>
  </si>
  <si>
    <t>სახარჯთაღრიცხვო ღირებულება</t>
  </si>
  <si>
    <t xml:space="preserve">სახარჯთაღრიცხვო ხელფასი      </t>
  </si>
  <si>
    <t xml:space="preserve">   ნორმატიული შრომატევადობა   </t>
  </si>
  <si>
    <t>კაც/სთ</t>
  </si>
  <si>
    <r>
      <t>მ</t>
    </r>
    <r>
      <rPr>
        <b/>
        <vertAlign val="superscript"/>
        <sz val="10"/>
        <rFont val="Sylfaen"/>
        <family val="1"/>
      </rPr>
      <t>3</t>
    </r>
  </si>
  <si>
    <t>მან/სთ</t>
  </si>
  <si>
    <r>
      <t>მ</t>
    </r>
    <r>
      <rPr>
        <vertAlign val="superscript"/>
        <sz val="10"/>
        <rFont val="Sylfaen"/>
        <family val="1"/>
      </rPr>
      <t>3</t>
    </r>
  </si>
  <si>
    <t>სრფ</t>
  </si>
  <si>
    <r>
      <t>მ</t>
    </r>
    <r>
      <rPr>
        <vertAlign val="superscript"/>
        <sz val="10"/>
        <rFont val="Sylfaen"/>
        <family val="1"/>
      </rPr>
      <t>2</t>
    </r>
  </si>
  <si>
    <t>კგ</t>
  </si>
  <si>
    <t>ტ</t>
  </si>
  <si>
    <t>სხვა  მასალები</t>
  </si>
  <si>
    <t xml:space="preserve">ს.ნ და წ.IV-2-84  ტ-2 11-8-1(2) </t>
  </si>
  <si>
    <t xml:space="preserve">ფითხი ზეთოვანი - წებოვანი </t>
  </si>
  <si>
    <t xml:space="preserve">                  მათ შორის: დამატებითი ღირებულების გადასახადი   </t>
  </si>
  <si>
    <t>მასალის ღირებულება</t>
  </si>
  <si>
    <t>ხელფასი</t>
  </si>
  <si>
    <t>მანქანა-დანადგარები</t>
  </si>
  <si>
    <t>ერთეული</t>
  </si>
  <si>
    <t xml:space="preserve"> ჯამი</t>
  </si>
  <si>
    <t xml:space="preserve">ს.ნ და წ.IV-2-84  ტ-2 15-168-7 </t>
  </si>
  <si>
    <t xml:space="preserve">შრომითი დანახარჯი  </t>
  </si>
  <si>
    <t>21</t>
  </si>
  <si>
    <t>სამშენებლო,  სამუშაოები</t>
  </si>
  <si>
    <t xml:space="preserve"> სამონტაჟო   სამუშაოები</t>
  </si>
  <si>
    <t>სამონტაჟო სამუშაოები</t>
  </si>
  <si>
    <r>
      <t xml:space="preserve">საობიექტო-სახარჯთაღრიცხვო ანგარიში </t>
    </r>
    <r>
      <rPr>
        <sz val="12"/>
        <rFont val="Acad Nusx Geo"/>
        <family val="2"/>
      </rPr>
      <t>#</t>
    </r>
    <r>
      <rPr>
        <sz val="12"/>
        <rFont val="Sylfaen"/>
        <family val="1"/>
      </rPr>
      <t>1</t>
    </r>
  </si>
  <si>
    <t xml:space="preserve">დანადგარი, მოწყობილობები </t>
  </si>
  <si>
    <t>ზედნადები ხარჯები შრომითი დანახარჯიდან</t>
  </si>
  <si>
    <r>
      <t xml:space="preserve">ლოკალურ-რესურსული ხარჯთაღრიცხვა </t>
    </r>
    <r>
      <rPr>
        <b/>
        <sz val="14"/>
        <rFont val="Acad Nusx Geo"/>
        <family val="2"/>
      </rPr>
      <t>#</t>
    </r>
    <r>
      <rPr>
        <b/>
        <sz val="14"/>
        <rFont val="Sylfaen"/>
        <family val="1"/>
      </rPr>
      <t>1/1</t>
    </r>
  </si>
  <si>
    <t>10-20-1,</t>
  </si>
  <si>
    <t>სხვა მანქანები</t>
  </si>
  <si>
    <r>
      <t xml:space="preserve">ლოკალურ-რესურსული ხარჯთაღრიცხვა </t>
    </r>
    <r>
      <rPr>
        <b/>
        <sz val="14"/>
        <rFont val="Acad Nusx Geo"/>
        <family val="2"/>
      </rPr>
      <t>#</t>
    </r>
    <r>
      <rPr>
        <b/>
        <sz val="14"/>
        <rFont val="Sylfaen"/>
        <family val="1"/>
      </rPr>
      <t>1/2</t>
    </r>
  </si>
  <si>
    <t xml:space="preserve"> ელ. სამუშაოები</t>
  </si>
  <si>
    <t>მისად</t>
  </si>
  <si>
    <t>ცემენტის ხსნარი მ-25</t>
  </si>
  <si>
    <t>9-14-5,</t>
  </si>
  <si>
    <t>კერამიკული ფილა კედლის</t>
  </si>
  <si>
    <t>ფიცარი</t>
  </si>
  <si>
    <t>ს.ნ და წ.IV-2-84  8-22-2</t>
  </si>
  <si>
    <t>ინვენტარული ხარაჩოს დაყენება და დაშლა სიმაღლით 5 მეტრამდე</t>
  </si>
  <si>
    <t xml:space="preserve">შრომის დანახარჯი  მისად  </t>
  </si>
  <si>
    <t>ლითონის დეტალი ხარაჩოსთვის</t>
  </si>
  <si>
    <t>ხის  დეტალი ხარაჩოსთვის</t>
  </si>
  <si>
    <t xml:space="preserve">ჩაფლული ტიპის  ერთკლავიშიანი ჩამრთველის დაყენება  </t>
  </si>
  <si>
    <t>ჩამრთველი ერთკლავიშიანი</t>
  </si>
  <si>
    <t xml:space="preserve">ჩაფლული ტიპის  ორკლავიშიანი ჩამრთველის დაყენება  </t>
  </si>
  <si>
    <t>ჩამრთველი ორკლავიშიანი</t>
  </si>
  <si>
    <t>სპილენძის ძარღვიანი  სადენების N2XH კვეთით 3X2,5 კვ.მმ  მოწყობა</t>
  </si>
  <si>
    <t xml:space="preserve">სპილენძის ძარღვიანი  სადენი N2XH  3X2,5 კვ.მმ    </t>
  </si>
  <si>
    <t xml:space="preserve">ტრანსპორტის ხარჯი მასალებიდან </t>
  </si>
  <si>
    <t xml:space="preserve">სამშენებლო სამუშაოები  </t>
  </si>
  <si>
    <t>თ. 4,4 პ.2</t>
  </si>
  <si>
    <t>დ.ღ.გ  18 %</t>
  </si>
  <si>
    <t>სულ ხარჯთაღრიცხვით</t>
  </si>
  <si>
    <t xml:space="preserve">მათ შორის  ლითონის კონსტრუქციები </t>
  </si>
  <si>
    <t xml:space="preserve">ზედნადები ხარჯები ლითონის კონსტრუქციებზე </t>
  </si>
  <si>
    <t xml:space="preserve">ზედნადები ხარჯები სამშენებლო სამუშაოებზე  </t>
  </si>
  <si>
    <t>სპილენძის ძარღვიანი  სადენების N2XH-FE კვეთით 3X1,5 კვ.მმ  მოწყობა</t>
  </si>
  <si>
    <t xml:space="preserve">სპილენძის ძარღვიანი   სადენი N2XH-FE  3X1,5 კვ.მმ    </t>
  </si>
  <si>
    <t>ლოკალურ რესურსული ჯამი</t>
  </si>
  <si>
    <t>სატრანსპორტო ხარჯები მასალებიდან</t>
  </si>
  <si>
    <t>ჯამი: პირდაპირ ხარჯებზე</t>
  </si>
  <si>
    <t xml:space="preserve">გეგმიური დაგროვება </t>
  </si>
  <si>
    <t>ჯამი: II</t>
  </si>
  <si>
    <t xml:space="preserve"> __ ___________ 2021 წელი </t>
  </si>
  <si>
    <r>
      <t>ლოკ.ხარჯ.</t>
    </r>
    <r>
      <rPr>
        <sz val="10"/>
        <rFont val="Acad Nusx Geo"/>
        <family val="2"/>
      </rPr>
      <t>#1/1</t>
    </r>
  </si>
  <si>
    <r>
      <t>ლოკ.ხარჯ.</t>
    </r>
    <r>
      <rPr>
        <sz val="10"/>
        <rFont val="Acad Nusx Geo"/>
        <family val="2"/>
      </rPr>
      <t>#1/2</t>
    </r>
  </si>
  <si>
    <t>4,2-38</t>
  </si>
  <si>
    <t>4,2-16</t>
  </si>
  <si>
    <t>ს.ნ და წ.IV-2-84 11-30-6</t>
  </si>
  <si>
    <t>თ. 4 პ.376</t>
  </si>
  <si>
    <t>თ.4. პ.375</t>
  </si>
  <si>
    <t>ქაფი</t>
  </si>
  <si>
    <t>4,2-110</t>
  </si>
  <si>
    <r>
      <t>ცემენტის ტუმბი  1მ</t>
    </r>
    <r>
      <rPr>
        <vertAlign val="superscript"/>
        <sz val="10"/>
        <rFont val="Sylfaen"/>
        <family val="1"/>
      </rPr>
      <t>3/სთ</t>
    </r>
  </si>
  <si>
    <t>13-165</t>
  </si>
  <si>
    <t>ს.ნ და წ.IV-2-84 15-15-3</t>
  </si>
  <si>
    <t>თ. 4 4,2 პ.71</t>
  </si>
  <si>
    <t>5,-3</t>
  </si>
  <si>
    <t>8,3-117</t>
  </si>
  <si>
    <t>8,3-118</t>
  </si>
  <si>
    <t>დაშლითი სამუშაოები</t>
  </si>
  <si>
    <t>სნ. და წ. V-2-84 46-32-2</t>
  </si>
  <si>
    <t>სნ. და წ. V-2-84 46-32-3</t>
  </si>
  <si>
    <t xml:space="preserve">სნ. და წ. V-2-84 46-30-5 </t>
  </si>
  <si>
    <t>კერამიკული ფილების აყრა იატაკებიდან</t>
  </si>
  <si>
    <t>სნ. და წ. V-2-84 46-27-6</t>
  </si>
  <si>
    <t>სამშენებლო ნარჩენების   გატანა 10 კმ მანძილზე</t>
  </si>
  <si>
    <t>14,-10</t>
  </si>
  <si>
    <t>ტრანსპორტირება</t>
  </si>
  <si>
    <t>სრფ 2019 IV 14,2-10</t>
  </si>
  <si>
    <t>თ. 4 პ.380</t>
  </si>
  <si>
    <t>8.14-234</t>
  </si>
  <si>
    <t>8.14-266</t>
  </si>
  <si>
    <t xml:space="preserve">კედლები </t>
  </si>
  <si>
    <t>5-74</t>
  </si>
  <si>
    <t>ს.ნ და წ .IV-2-84 46-23-5</t>
  </si>
  <si>
    <t>8.14-267</t>
  </si>
  <si>
    <t xml:space="preserve">ა(ა)იპ " ტურისტული პროდუქტების განვითარების სააგენტო"   </t>
  </si>
  <si>
    <t xml:space="preserve">საპირფერეშოს  ტიხარის დემონტაჟი </t>
  </si>
  <si>
    <t>ელ. წერტილებისა და სანათების დემონტაჟი</t>
  </si>
  <si>
    <t>კონპლ</t>
  </si>
  <si>
    <t>საპირფარეშოს არსებული კარის დემონტაჟი (შემდეგში მონტაჟი) 1კომპლ</t>
  </si>
  <si>
    <t xml:space="preserve">სამშენებლო ნარჩენების  დატვირთვა  ხელით ავტოთვითმცლელზე </t>
  </si>
  <si>
    <t xml:space="preserve">უკანა ფასადზე, არსებული ვიტრაჟის დემონტაჟი, დასაწყობება </t>
  </si>
  <si>
    <t>ს.ნ და წ IV-2-84 8-16-4</t>
  </si>
  <si>
    <t>თ. 4  4,1 პ.39</t>
  </si>
  <si>
    <t xml:space="preserve">საკედლე  ბლოკი 39X15X19სმ  </t>
  </si>
  <si>
    <t>გარე კედლის  ამოშენება  ბეტონის წვრილი საკედლე   ბლოკებით 39X15X19სმ  სისქე 15სმ</t>
  </si>
  <si>
    <t xml:space="preserve">საკედლე  ბლოკი 39X10X19სმ  </t>
  </si>
  <si>
    <t>ტიხარის  ამოშენება  ბეტონის წვრილი საკედლე   ბლოკებით 39X10X19სმ  სისქე 10სმ</t>
  </si>
  <si>
    <t xml:space="preserve"> ბათქაშის მოწყობა  ახალამოშენებულ კედლებზე,  ორივე მხარეს</t>
  </si>
  <si>
    <t xml:space="preserve">ალუმინის ვიტრაჟის მოწყობა </t>
  </si>
  <si>
    <t xml:space="preserve">ალუმინის ვიტრაჟის  ბლოკი </t>
  </si>
  <si>
    <t xml:space="preserve"> ცემენტის მჭიმის,  მოწყობა  სისქე 30 მმ </t>
  </si>
  <si>
    <t>შრომის დანახარჯი (18,8+0,34X4)/100</t>
  </si>
  <si>
    <t>მანქანები  (0,95+0,23X4)/100</t>
  </si>
  <si>
    <t>ცემენტის დუღაბი (2,04+0,51X4)/100</t>
  </si>
  <si>
    <t xml:space="preserve">ბუნებრივი გრანიტის ფილების მოწყობა იატაკზე სისქე 30 მმ </t>
  </si>
  <si>
    <t xml:space="preserve">ბუნებრივი გრანიტის ფილები სისქე 30 მმ </t>
  </si>
  <si>
    <t>კერამიკული  ფილების  მოწყობა შიდა  კედლებზე, სველ წერტილებში</t>
  </si>
  <si>
    <t xml:space="preserve"> კარის ბლოკი (არსებული)</t>
  </si>
  <si>
    <t xml:space="preserve">ბეტონის ბაქანის ჩაჭრა სადრენაჟეს მოსაწყობად </t>
  </si>
  <si>
    <t>ლითონის ცხაურის მოწყობა სადრენაჯეზე</t>
  </si>
  <si>
    <t>ლითონის ცხაური</t>
  </si>
  <si>
    <t xml:space="preserve">ლითონის ცხაურის  დამუშავება  და შეღებვა ანტიკოროზიული საღებავით </t>
  </si>
  <si>
    <t xml:space="preserve">არსებული კარის ბლოკის მონტაჟი </t>
  </si>
  <si>
    <t>3-2</t>
  </si>
  <si>
    <t>4,1-309</t>
  </si>
  <si>
    <t>თ. 4  4,1 პ.41</t>
  </si>
  <si>
    <t xml:space="preserve">ჩაფლული ტიპის შტეპსელური როზეტების დაყენება დამიწების კონტაქტით   </t>
  </si>
  <si>
    <t xml:space="preserve">გრძივი განათება </t>
  </si>
  <si>
    <t>ს.ნ. და წ. IV-2-82 ტ-3 ცხ. 20-20-2</t>
  </si>
  <si>
    <t>არხული გამწოვი დ-100</t>
  </si>
  <si>
    <t xml:space="preserve">რეზერვი გაუთვალისწინებელ სამუშაოებზე  3 % </t>
  </si>
  <si>
    <t>ჰერმეტული სანათი</t>
  </si>
  <si>
    <t>არხული გამწოვი დ-100 მმ</t>
  </si>
  <si>
    <t>ს. ნ და წ. IV-2-84 34-61-14</t>
  </si>
  <si>
    <t>ნესტგამძლე თაბაშირმუყაოს  ფილების მოწყოა კედელზე ლითონის კარკასზე  (ერთი მხარე საპირფარეშო)</t>
  </si>
  <si>
    <t>ნესტგამძე თაბაშირმუყაოს ფილა ლითონის კარკასზე (კომპლ)</t>
  </si>
  <si>
    <t>წყალგამძლე საღებავი უმაღლესი ხარისხის რეცხვადი</t>
  </si>
  <si>
    <t xml:space="preserve">შიდა კედლებისა და ჭერის დამუშავება და  შეღებვა უმაღლესი ხარისხის წყალგამძლე რეცხვადი   საღებავით (ფერი დამკვეთთან შეთანხმებით) </t>
  </si>
  <si>
    <t xml:space="preserve">გარე კედლებისა და სახურავის დამუშავება წყალმედეგი ფითხით მთლიანად და შეღებვა უმაღლესი ხარისხისხის წყალგამძლე რეცხვადი   საღებავით (ფერი დამკვეთთან შეთანხმებით) </t>
  </si>
  <si>
    <t>თ. 4 4,2 პ.70</t>
  </si>
  <si>
    <t>ქ. ბათუმში გოგებაშვილის ქუჩაზე  (საბაგიროს მიმდებარედ)  ტურისტულ საინფორმაციო ცენტრის შენობის რემონტი</t>
  </si>
  <si>
    <t xml:space="preserve">ქ. ბათუმში გოგებაშვილის ქუჩაზე  (საბაგიროს მიმდებარედ)  ტურისტულ საინფორმაციო ცენტრის შენობის რემონტი   </t>
  </si>
  <si>
    <t xml:space="preserve">ქ. ბათუმში გოგებაშვილის ქუჩაზე  (საბაგიროს მიმდებარედ)  ტურისტულ საინფორმაციო ცენტრის შენობის რემონტი         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</si>
</sst>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₾_-;\-* #,##0\ _₾_-;_-* &quot;-&quot;\ _₾_-;_-@_-"/>
    <numFmt numFmtId="181" formatCode="_-* #,##0.00\ _₾_-;\-* #,##0.00\ _₾_-;_-* &quot;-&quot;??\ _₾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0.000"/>
    <numFmt numFmtId="192" formatCode="0.0000"/>
    <numFmt numFmtId="193" formatCode="0.00000"/>
    <numFmt numFmtId="194" formatCode="0.0000000"/>
    <numFmt numFmtId="195" formatCode="0.000000"/>
    <numFmt numFmtId="196" formatCode="0.000%"/>
    <numFmt numFmtId="197" formatCode="#,##0.00000000"/>
    <numFmt numFmtId="198" formatCode="#,##0.0"/>
    <numFmt numFmtId="199" formatCode="0.0%"/>
    <numFmt numFmtId="200" formatCode="_-* #,##0.0_р_._-;\-* #,##0.0_р_._-;_-* &quot;-&quot;?_р_._-;_-@_-"/>
    <numFmt numFmtId="201" formatCode="#,##0.000"/>
    <numFmt numFmtId="202" formatCode="#,##0.00&quot;р.&quot;"/>
    <numFmt numFmtId="203" formatCode="_-* #,##0.000_р_._-;\-* #,##0.000_р_._-;_-* &quot;-&quot;??_р_._-;_-@_-"/>
    <numFmt numFmtId="204" formatCode="_(* #,##0.000_);_(* \(#,##0.000\);_(* &quot;-&quot;???_);_(@_)"/>
    <numFmt numFmtId="205" formatCode="#,##0.0000"/>
    <numFmt numFmtId="206" formatCode="#,##0.0_р_."/>
  </numFmts>
  <fonts count="81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sz val="8"/>
      <name val="AKAD NUSX"/>
      <family val="0"/>
    </font>
    <font>
      <b/>
      <sz val="12"/>
      <name val="AcadMtavr"/>
      <family val="0"/>
    </font>
    <font>
      <b/>
      <sz val="10"/>
      <name val="AKAD NUSX"/>
      <family val="0"/>
    </font>
    <font>
      <sz val="12"/>
      <name val="LitNusx"/>
      <family val="0"/>
    </font>
    <font>
      <sz val="10"/>
      <name val="AcadNusx"/>
      <family val="0"/>
    </font>
    <font>
      <b/>
      <sz val="10"/>
      <name val="Batang"/>
      <family val="1"/>
    </font>
    <font>
      <b/>
      <sz val="11"/>
      <name val="Calibri"/>
      <family val="2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11"/>
      <name val="AcadNusx"/>
      <family val="0"/>
    </font>
    <font>
      <sz val="10"/>
      <name val="Arial"/>
      <family val="2"/>
    </font>
    <font>
      <sz val="10"/>
      <name val="Acad Nusx Geo"/>
      <family val="2"/>
    </font>
    <font>
      <sz val="10"/>
      <name val="Sylfaen"/>
      <family val="1"/>
    </font>
    <font>
      <sz val="11"/>
      <name val="Sylfaen"/>
      <family val="1"/>
    </font>
    <font>
      <sz val="12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b/>
      <sz val="14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11"/>
      <color indexed="8"/>
      <name val="Sylfaen"/>
      <family val="1"/>
    </font>
    <font>
      <sz val="8"/>
      <name val="Sylfaen"/>
      <family val="1"/>
    </font>
    <font>
      <sz val="8"/>
      <name val="LitNusx"/>
      <family val="0"/>
    </font>
    <font>
      <b/>
      <sz val="14"/>
      <name val="Acad Nusx Geo"/>
      <family val="2"/>
    </font>
    <font>
      <b/>
      <vertAlign val="superscript"/>
      <sz val="10"/>
      <name val="Sylfaen"/>
      <family val="1"/>
    </font>
    <font>
      <vertAlign val="superscript"/>
      <sz val="10"/>
      <name val="Sylfaen"/>
      <family val="1"/>
    </font>
    <font>
      <b/>
      <sz val="9"/>
      <name val="Sylfaen"/>
      <family val="1"/>
    </font>
    <font>
      <b/>
      <sz val="10"/>
      <name val="A_Nusxuri"/>
      <family val="0"/>
    </font>
    <font>
      <sz val="12"/>
      <name val="Acad Nusx Geo"/>
      <family val="2"/>
    </font>
    <font>
      <b/>
      <sz val="10"/>
      <name val="AcadNusx"/>
      <family val="0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KAD NUSX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KAD NUSX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KAD NUSX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KAD NUSX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42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22" fillId="0" borderId="0">
      <alignment/>
      <protection/>
    </xf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90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0" fontId="15" fillId="0" borderId="0" xfId="0" applyFont="1" applyAlignment="1">
      <alignment/>
    </xf>
    <xf numFmtId="1" fontId="14" fillId="0" borderId="0" xfId="0" applyNumberFormat="1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5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17" fillId="0" borderId="0" xfId="0" applyFont="1" applyAlignment="1">
      <alignment/>
    </xf>
    <xf numFmtId="190" fontId="0" fillId="0" borderId="0" xfId="0" applyNumberFormat="1" applyAlignment="1">
      <alignment/>
    </xf>
    <xf numFmtId="190" fontId="3" fillId="0" borderId="10" xfId="0" applyNumberFormat="1" applyFont="1" applyFill="1" applyBorder="1" applyAlignment="1">
      <alignment horizontal="center" vertical="center" wrapText="1"/>
    </xf>
    <xf numFmtId="190" fontId="3" fillId="0" borderId="0" xfId="0" applyNumberFormat="1" applyFont="1" applyAlignment="1">
      <alignment horizontal="center"/>
    </xf>
    <xf numFmtId="190" fontId="14" fillId="0" borderId="0" xfId="0" applyNumberFormat="1" applyFont="1" applyAlignment="1">
      <alignment/>
    </xf>
    <xf numFmtId="190" fontId="1" fillId="0" borderId="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6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190" fontId="24" fillId="0" borderId="10" xfId="0" applyNumberFormat="1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 vertical="center" wrapText="1"/>
    </xf>
    <xf numFmtId="2" fontId="27" fillId="0" borderId="0" xfId="0" applyNumberFormat="1" applyFont="1" applyBorder="1" applyAlignment="1">
      <alignment horizontal="center" vertical="center" wrapText="1"/>
    </xf>
    <xf numFmtId="190" fontId="27" fillId="0" borderId="0" xfId="0" applyNumberFormat="1" applyFont="1" applyBorder="1" applyAlignment="1">
      <alignment horizontal="center" vertical="center" wrapText="1"/>
    </xf>
    <xf numFmtId="190" fontId="25" fillId="0" borderId="0" xfId="0" applyNumberFormat="1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4" fillId="0" borderId="0" xfId="0" applyFont="1" applyAlignment="1">
      <alignment/>
    </xf>
    <xf numFmtId="0" fontId="33" fillId="0" borderId="0" xfId="0" applyFont="1" applyAlignment="1">
      <alignment/>
    </xf>
    <xf numFmtId="190" fontId="26" fillId="0" borderId="0" xfId="0" applyNumberFormat="1" applyFont="1" applyAlignment="1">
      <alignment/>
    </xf>
    <xf numFmtId="0" fontId="1" fillId="0" borderId="0" xfId="0" applyFont="1" applyAlignment="1">
      <alignment/>
    </xf>
    <xf numFmtId="0" fontId="34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/>
    </xf>
    <xf numFmtId="190" fontId="24" fillId="33" borderId="10" xfId="0" applyNumberFormat="1" applyFont="1" applyFill="1" applyBorder="1" applyAlignment="1">
      <alignment horizontal="center" vertical="center" wrapText="1"/>
    </xf>
    <xf numFmtId="49" fontId="30" fillId="33" borderId="10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190" fontId="30" fillId="33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2" fontId="24" fillId="33" borderId="10" xfId="0" applyNumberFormat="1" applyFont="1" applyFill="1" applyBorder="1" applyAlignment="1">
      <alignment horizontal="center" vertical="center" wrapText="1"/>
    </xf>
    <xf numFmtId="2" fontId="30" fillId="33" borderId="11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192" fontId="24" fillId="33" borderId="10" xfId="0" applyNumberFormat="1" applyFont="1" applyFill="1" applyBorder="1" applyAlignment="1">
      <alignment horizontal="center" vertical="center" wrapText="1"/>
    </xf>
    <xf numFmtId="2" fontId="30" fillId="33" borderId="10" xfId="0" applyNumberFormat="1" applyFont="1" applyFill="1" applyBorder="1" applyAlignment="1" applyProtection="1">
      <alignment horizontal="center" vertical="center" wrapText="1"/>
      <protection locked="0"/>
    </xf>
    <xf numFmtId="190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191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33" borderId="10" xfId="0" applyNumberFormat="1" applyFont="1" applyFill="1" applyBorder="1" applyAlignment="1" applyProtection="1">
      <alignment horizontal="center" vertical="center" wrapText="1"/>
      <protection locked="0"/>
    </xf>
    <xf numFmtId="190" fontId="3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192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33" borderId="1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Border="1" applyAlignment="1">
      <alignment vertical="center" wrapText="1"/>
    </xf>
    <xf numFmtId="0" fontId="33" fillId="33" borderId="10" xfId="0" applyFont="1" applyFill="1" applyBorder="1" applyAlignment="1">
      <alignment horizontal="center" vertical="center" textRotation="90" wrapText="1"/>
    </xf>
    <xf numFmtId="199" fontId="3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/>
    </xf>
    <xf numFmtId="190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2" fontId="24" fillId="34" borderId="10" xfId="0" applyNumberFormat="1" applyFont="1" applyFill="1" applyBorder="1" applyAlignment="1" applyProtection="1">
      <alignment horizontal="center" vertical="center" wrapText="1"/>
      <protection locked="0"/>
    </xf>
    <xf numFmtId="190" fontId="24" fillId="34" borderId="10" xfId="0" applyNumberFormat="1" applyFont="1" applyFill="1" applyBorder="1" applyAlignment="1">
      <alignment horizontal="center" vertical="center" wrapText="1"/>
    </xf>
    <xf numFmtId="0" fontId="24" fillId="34" borderId="10" xfId="0" applyNumberFormat="1" applyFont="1" applyFill="1" applyBorder="1" applyAlignment="1">
      <alignment horizontal="center" vertical="center" wrapText="1"/>
    </xf>
    <xf numFmtId="2" fontId="24" fillId="34" borderId="10" xfId="0" applyNumberFormat="1" applyFont="1" applyFill="1" applyBorder="1" applyAlignment="1">
      <alignment horizontal="center" vertical="center" wrapText="1"/>
    </xf>
    <xf numFmtId="49" fontId="24" fillId="34" borderId="10" xfId="0" applyNumberFormat="1" applyFont="1" applyFill="1" applyBorder="1" applyAlignment="1">
      <alignment horizontal="center" vertical="center" wrapText="1"/>
    </xf>
    <xf numFmtId="49" fontId="30" fillId="34" borderId="10" xfId="0" applyNumberFormat="1" applyFont="1" applyFill="1" applyBorder="1" applyAlignment="1">
      <alignment horizontal="center" vertical="center" wrapText="1"/>
    </xf>
    <xf numFmtId="191" fontId="24" fillId="34" borderId="10" xfId="0" applyNumberFormat="1" applyFont="1" applyFill="1" applyBorder="1" applyAlignment="1">
      <alignment horizontal="center" vertical="center" wrapText="1"/>
    </xf>
    <xf numFmtId="192" fontId="24" fillId="34" borderId="10" xfId="0" applyNumberFormat="1" applyFont="1" applyFill="1" applyBorder="1" applyAlignment="1">
      <alignment horizontal="center" vertical="center" wrapText="1"/>
    </xf>
    <xf numFmtId="16" fontId="24" fillId="33" borderId="10" xfId="0" applyNumberFormat="1" applyFont="1" applyFill="1" applyBorder="1" applyAlignment="1">
      <alignment horizontal="center" vertical="center" wrapText="1"/>
    </xf>
    <xf numFmtId="0" fontId="30" fillId="34" borderId="10" xfId="0" applyNumberFormat="1" applyFont="1" applyFill="1" applyBorder="1" applyAlignment="1">
      <alignment horizontal="center" vertical="center" wrapText="1"/>
    </xf>
    <xf numFmtId="49" fontId="24" fillId="34" borderId="12" xfId="0" applyNumberFormat="1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49" fontId="31" fillId="34" borderId="10" xfId="0" applyNumberFormat="1" applyFont="1" applyFill="1" applyBorder="1" applyAlignment="1">
      <alignment horizontal="center" vertical="center" wrapText="1"/>
    </xf>
    <xf numFmtId="2" fontId="30" fillId="34" borderId="10" xfId="0" applyNumberFormat="1" applyFont="1" applyFill="1" applyBorder="1" applyAlignment="1">
      <alignment horizontal="center" vertical="center" wrapText="1"/>
    </xf>
    <xf numFmtId="49" fontId="24" fillId="34" borderId="10" xfId="0" applyNumberFormat="1" applyFont="1" applyFill="1" applyBorder="1" applyAlignment="1">
      <alignment vertical="center" wrapText="1"/>
    </xf>
    <xf numFmtId="2" fontId="30" fillId="34" borderId="10" xfId="0" applyNumberFormat="1" applyFont="1" applyFill="1" applyBorder="1" applyAlignment="1" applyProtection="1">
      <alignment horizontal="center" vertical="center" wrapText="1"/>
      <protection locked="0"/>
    </xf>
    <xf numFmtId="190" fontId="30" fillId="34" borderId="10" xfId="0" applyNumberFormat="1" applyFont="1" applyFill="1" applyBorder="1" applyAlignment="1" applyProtection="1">
      <alignment horizontal="center" vertical="center" wrapText="1"/>
      <protection locked="0"/>
    </xf>
    <xf numFmtId="190" fontId="24" fillId="34" borderId="10" xfId="0" applyNumberFormat="1" applyFont="1" applyFill="1" applyBorder="1" applyAlignment="1" applyProtection="1">
      <alignment horizontal="center" vertical="center" wrapText="1"/>
      <protection locked="0"/>
    </xf>
    <xf numFmtId="192" fontId="24" fillId="34" borderId="10" xfId="0" applyNumberFormat="1" applyFont="1" applyFill="1" applyBorder="1" applyAlignment="1" applyProtection="1">
      <alignment horizontal="center" vertical="center" wrapText="1"/>
      <protection locked="0"/>
    </xf>
    <xf numFmtId="191" fontId="24" fillId="34" borderId="10" xfId="0" applyNumberFormat="1" applyFont="1" applyFill="1" applyBorder="1" applyAlignment="1" applyProtection="1">
      <alignment horizontal="center" vertical="center" wrapText="1"/>
      <protection locked="0"/>
    </xf>
    <xf numFmtId="191" fontId="14" fillId="33" borderId="10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190" fontId="24" fillId="33" borderId="13" xfId="0" applyNumberFormat="1" applyFont="1" applyFill="1" applyBorder="1" applyAlignment="1">
      <alignment horizontal="center" vertical="center" wrapText="1"/>
    </xf>
    <xf numFmtId="2" fontId="2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0" fillId="33" borderId="10" xfId="0" applyNumberFormat="1" applyFont="1" applyFill="1" applyBorder="1" applyAlignment="1">
      <alignment horizontal="right" vertical="center" wrapText="1"/>
    </xf>
    <xf numFmtId="2" fontId="1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9" fontId="30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0" applyNumberFormat="1" applyFont="1" applyBorder="1" applyAlignment="1">
      <alignment/>
    </xf>
    <xf numFmtId="190" fontId="0" fillId="0" borderId="10" xfId="0" applyNumberFormat="1" applyBorder="1" applyAlignment="1">
      <alignment/>
    </xf>
    <xf numFmtId="190" fontId="14" fillId="0" borderId="10" xfId="0" applyNumberFormat="1" applyFont="1" applyBorder="1" applyAlignment="1">
      <alignment/>
    </xf>
    <xf numFmtId="197" fontId="14" fillId="0" borderId="10" xfId="0" applyNumberFormat="1" applyFont="1" applyBorder="1" applyAlignment="1">
      <alignment/>
    </xf>
    <xf numFmtId="2" fontId="0" fillId="34" borderId="10" xfId="0" applyNumberFormat="1" applyFill="1" applyBorder="1" applyAlignment="1">
      <alignment/>
    </xf>
    <xf numFmtId="0" fontId="3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34" borderId="10" xfId="0" applyNumberFormat="1" applyFont="1" applyFill="1" applyBorder="1" applyAlignment="1" applyProtection="1">
      <alignment horizontal="center" vertical="center" wrapText="1"/>
      <protection locked="0"/>
    </xf>
    <xf numFmtId="190" fontId="0" fillId="0" borderId="0" xfId="0" applyNumberFormat="1" applyFont="1" applyAlignment="1">
      <alignment/>
    </xf>
    <xf numFmtId="0" fontId="28" fillId="0" borderId="0" xfId="0" applyFont="1" applyAlignment="1">
      <alignment vertical="center" wrapText="1"/>
    </xf>
    <xf numFmtId="190" fontId="30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4" fillId="34" borderId="10" xfId="0" applyFont="1" applyFill="1" applyBorder="1" applyAlignment="1">
      <alignment vertical="center" wrapText="1"/>
    </xf>
    <xf numFmtId="2" fontId="24" fillId="34" borderId="10" xfId="0" applyNumberFormat="1" applyFont="1" applyFill="1" applyBorder="1" applyAlignment="1" applyProtection="1">
      <alignment horizontal="right" vertical="center" wrapText="1"/>
      <protection locked="0"/>
    </xf>
    <xf numFmtId="191" fontId="14" fillId="34" borderId="10" xfId="0" applyNumberFormat="1" applyFont="1" applyFill="1" applyBorder="1" applyAlignment="1">
      <alignment/>
    </xf>
    <xf numFmtId="0" fontId="14" fillId="34" borderId="10" xfId="0" applyFont="1" applyFill="1" applyBorder="1" applyAlignment="1">
      <alignment/>
    </xf>
    <xf numFmtId="190" fontId="30" fillId="0" borderId="10" xfId="0" applyNumberFormat="1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38" fillId="0" borderId="10" xfId="0" applyFont="1" applyBorder="1" applyAlignment="1">
      <alignment horizontal="center"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191" fontId="30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24" fillId="0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Border="1" applyAlignment="1">
      <alignment/>
    </xf>
    <xf numFmtId="49" fontId="38" fillId="34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9" fontId="30" fillId="34" borderId="10" xfId="0" applyNumberFormat="1" applyFont="1" applyFill="1" applyBorder="1" applyAlignment="1">
      <alignment horizontal="right" vertical="center" wrapText="1"/>
    </xf>
    <xf numFmtId="0" fontId="14" fillId="0" borderId="10" xfId="0" applyFont="1" applyBorder="1" applyAlignment="1">
      <alignment vertical="center"/>
    </xf>
    <xf numFmtId="9" fontId="30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34" borderId="10" xfId="0" applyNumberFormat="1" applyFill="1" applyBorder="1" applyAlignment="1">
      <alignment vertical="center"/>
    </xf>
    <xf numFmtId="2" fontId="14" fillId="34" borderId="10" xfId="0" applyNumberFormat="1" applyFont="1" applyFill="1" applyBorder="1" applyAlignment="1">
      <alignment vertical="center"/>
    </xf>
    <xf numFmtId="0" fontId="14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24" fillId="34" borderId="10" xfId="0" applyFont="1" applyFill="1" applyBorder="1" applyAlignment="1">
      <alignment horizontal="center" vertical="center" wrapText="1"/>
    </xf>
    <xf numFmtId="2" fontId="30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/>
    </xf>
    <xf numFmtId="49" fontId="8" fillId="0" borderId="12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" fontId="30" fillId="0" borderId="10" xfId="0" applyNumberFormat="1" applyFont="1" applyBorder="1" applyAlignment="1">
      <alignment horizontal="center" vertical="center" wrapText="1"/>
    </xf>
    <xf numFmtId="4" fontId="24" fillId="34" borderId="1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Alignment="1">
      <alignment horizontal="center"/>
    </xf>
    <xf numFmtId="0" fontId="24" fillId="34" borderId="10" xfId="0" applyFont="1" applyFill="1" applyBorder="1" applyAlignment="1">
      <alignment horizontal="center" vertical="center" wrapText="1"/>
    </xf>
    <xf numFmtId="195" fontId="24" fillId="34" borderId="10" xfId="0" applyNumberFormat="1" applyFont="1" applyFill="1" applyBorder="1" applyAlignment="1" applyProtection="1">
      <alignment horizontal="center" vertical="center" wrapText="1"/>
      <protection locked="0"/>
    </xf>
    <xf numFmtId="193" fontId="24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24" fillId="34" borderId="0" xfId="0" applyNumberFormat="1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2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Border="1" applyAlignment="1" quotePrefix="1">
      <alignment horizontal="center" vertical="top" wrapText="1"/>
    </xf>
    <xf numFmtId="9" fontId="16" fillId="0" borderId="10" xfId="0" applyNumberFormat="1" applyFont="1" applyBorder="1" applyAlignment="1" quotePrefix="1">
      <alignment horizontal="center" vertical="center" wrapText="1"/>
    </xf>
    <xf numFmtId="0" fontId="41" fillId="0" borderId="10" xfId="0" applyFont="1" applyBorder="1" applyAlignment="1" quotePrefix="1">
      <alignment horizontal="center" vertical="top" wrapText="1"/>
    </xf>
    <xf numFmtId="0" fontId="0" fillId="0" borderId="0" xfId="0" applyAlignment="1">
      <alignment horizontal="center"/>
    </xf>
    <xf numFmtId="2" fontId="30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top" wrapText="1"/>
    </xf>
    <xf numFmtId="2" fontId="14" fillId="0" borderId="0" xfId="0" applyNumberFormat="1" applyFont="1" applyAlignment="1">
      <alignment/>
    </xf>
    <xf numFmtId="49" fontId="31" fillId="0" borderId="10" xfId="0" applyNumberFormat="1" applyFont="1" applyBorder="1" applyAlignment="1">
      <alignment vertical="center" wrapText="1"/>
    </xf>
    <xf numFmtId="2" fontId="30" fillId="34" borderId="10" xfId="0" applyNumberFormat="1" applyFont="1" applyFill="1" applyBorder="1" applyAlignment="1">
      <alignment horizontal="center" vertical="top" wrapText="1"/>
    </xf>
    <xf numFmtId="0" fontId="24" fillId="34" borderId="10" xfId="0" applyFont="1" applyFill="1" applyBorder="1" applyAlignment="1">
      <alignment horizontal="center" vertical="center" wrapText="1"/>
    </xf>
    <xf numFmtId="49" fontId="30" fillId="34" borderId="13" xfId="0" applyNumberFormat="1" applyFont="1" applyFill="1" applyBorder="1" applyAlignment="1">
      <alignment horizontal="center" vertical="center" wrapText="1"/>
    </xf>
    <xf numFmtId="190" fontId="24" fillId="34" borderId="13" xfId="0" applyNumberFormat="1" applyFont="1" applyFill="1" applyBorder="1" applyAlignment="1">
      <alignment horizontal="center" vertical="center" wrapText="1"/>
    </xf>
    <xf numFmtId="190" fontId="24" fillId="34" borderId="13" xfId="0" applyNumberFormat="1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38" fillId="34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9" fontId="31" fillId="33" borderId="10" xfId="0" applyNumberFormat="1" applyFont="1" applyFill="1" applyBorder="1" applyAlignment="1">
      <alignment horizontal="center" vertical="center" textRotation="90" wrapText="1"/>
    </xf>
    <xf numFmtId="0" fontId="24" fillId="34" borderId="10" xfId="0" applyFont="1" applyFill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49" fontId="30" fillId="0" borderId="12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190" fontId="24" fillId="34" borderId="12" xfId="0" applyNumberFormat="1" applyFont="1" applyFill="1" applyBorder="1" applyAlignment="1">
      <alignment horizontal="center" vertical="center" wrapText="1"/>
    </xf>
    <xf numFmtId="190" fontId="24" fillId="34" borderId="1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8" fillId="34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wrapText="1"/>
    </xf>
    <xf numFmtId="190" fontId="24" fillId="34" borderId="11" xfId="0" applyNumberFormat="1" applyFont="1" applyFill="1" applyBorder="1" applyAlignment="1">
      <alignment horizontal="center" vertical="center" wrapText="1"/>
    </xf>
    <xf numFmtId="49" fontId="30" fillId="34" borderId="12" xfId="0" applyNumberFormat="1" applyFont="1" applyFill="1" applyBorder="1" applyAlignment="1">
      <alignment horizontal="center" vertical="center" wrapText="1"/>
    </xf>
    <xf numFmtId="49" fontId="30" fillId="34" borderId="13" xfId="0" applyNumberFormat="1" applyFont="1" applyFill="1" applyBorder="1" applyAlignment="1">
      <alignment horizontal="center" vertical="center" wrapText="1"/>
    </xf>
    <xf numFmtId="49" fontId="30" fillId="34" borderId="11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textRotation="90"/>
    </xf>
    <xf numFmtId="0" fontId="31" fillId="33" borderId="10" xfId="0" applyFont="1" applyFill="1" applyBorder="1" applyAlignment="1">
      <alignment horizontal="center" vertical="center" textRotation="90" wrapText="1"/>
    </xf>
    <xf numFmtId="0" fontId="24" fillId="0" borderId="0" xfId="0" applyFont="1" applyAlignment="1">
      <alignment horizontal="center" vertical="center" wrapText="1"/>
    </xf>
    <xf numFmtId="190" fontId="24" fillId="0" borderId="12" xfId="0" applyNumberFormat="1" applyFont="1" applyBorder="1" applyAlignment="1">
      <alignment horizontal="center" vertical="center" wrapText="1"/>
    </xf>
    <xf numFmtId="190" fontId="24" fillId="0" borderId="13" xfId="0" applyNumberFormat="1" applyFont="1" applyBorder="1" applyAlignment="1">
      <alignment horizontal="center" vertical="center" wrapText="1"/>
    </xf>
    <xf numFmtId="190" fontId="24" fillId="0" borderId="11" xfId="0" applyNumberFormat="1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14 3" xfId="33"/>
    <cellStyle name="Normal 2 11" xfId="34"/>
    <cellStyle name="Normal 2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217" t="s">
        <v>78</v>
      </c>
      <c r="B1" s="217"/>
      <c r="C1" s="217"/>
      <c r="D1" s="217"/>
      <c r="E1" s="217"/>
      <c r="F1" s="217"/>
      <c r="G1" s="217"/>
      <c r="H1" s="217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218" t="s">
        <v>133</v>
      </c>
      <c r="B3" s="218"/>
      <c r="C3" s="218"/>
      <c r="D3" s="218"/>
      <c r="E3" s="218"/>
      <c r="F3" s="218"/>
      <c r="G3" s="218"/>
      <c r="H3" s="218"/>
    </row>
    <row r="4" spans="1:8" ht="17.25" customHeight="1">
      <c r="A4" s="219" t="s">
        <v>124</v>
      </c>
      <c r="B4" s="219"/>
      <c r="C4" s="219"/>
      <c r="D4" s="219"/>
      <c r="E4" s="219"/>
      <c r="F4" s="219"/>
      <c r="G4" s="219"/>
      <c r="H4" s="219"/>
    </row>
    <row r="5" spans="1:8" ht="16.5" hidden="1">
      <c r="A5" s="28"/>
      <c r="B5" s="28"/>
      <c r="C5" s="28"/>
      <c r="D5" s="28"/>
      <c r="E5" s="28"/>
      <c r="F5" s="28"/>
      <c r="G5" s="28"/>
      <c r="H5" s="28"/>
    </row>
    <row r="6" spans="1:8" ht="15" hidden="1">
      <c r="A6" s="220"/>
      <c r="B6" s="220"/>
      <c r="C6" s="220"/>
      <c r="D6" s="220"/>
      <c r="E6" s="220"/>
      <c r="F6" s="220"/>
      <c r="G6" s="220"/>
      <c r="H6" s="220"/>
    </row>
    <row r="7" spans="1:8" ht="16.5">
      <c r="A7" s="216" t="s">
        <v>96</v>
      </c>
      <c r="B7" s="216"/>
      <c r="C7" s="216"/>
      <c r="D7" s="216"/>
      <c r="E7" s="37" t="e">
        <f>H132</f>
        <v>#REF!</v>
      </c>
      <c r="F7" s="28" t="s">
        <v>21</v>
      </c>
      <c r="G7" s="26"/>
      <c r="H7" s="26"/>
    </row>
    <row r="8" spans="1:8" ht="16.5">
      <c r="A8" s="216" t="s">
        <v>97</v>
      </c>
      <c r="B8" s="216"/>
      <c r="C8" s="216"/>
      <c r="D8" s="216"/>
      <c r="E8" s="37" t="e">
        <f>H125</f>
        <v>#REF!</v>
      </c>
      <c r="F8" s="28" t="s">
        <v>21</v>
      </c>
      <c r="G8" s="26"/>
      <c r="H8" s="26"/>
    </row>
    <row r="9" spans="1:8" ht="16.5">
      <c r="A9" s="208" t="s">
        <v>98</v>
      </c>
      <c r="B9" s="208"/>
      <c r="C9" s="208"/>
      <c r="D9" s="208"/>
      <c r="E9" s="37" t="e">
        <f>E8/4.6</f>
        <v>#REF!</v>
      </c>
      <c r="F9" s="31" t="s">
        <v>57</v>
      </c>
      <c r="G9" s="30"/>
      <c r="H9" s="30"/>
    </row>
    <row r="10" spans="1:8" ht="15">
      <c r="A10" s="209" t="s">
        <v>134</v>
      </c>
      <c r="B10" s="209"/>
      <c r="C10" s="209"/>
      <c r="D10" s="209"/>
      <c r="E10" s="209"/>
      <c r="F10" s="209"/>
      <c r="G10" s="209"/>
      <c r="H10" s="209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210" t="s">
        <v>22</v>
      </c>
      <c r="B12" s="211" t="s">
        <v>40</v>
      </c>
      <c r="C12" s="212" t="s">
        <v>41</v>
      </c>
      <c r="D12" s="213" t="s">
        <v>29</v>
      </c>
      <c r="E12" s="214" t="s">
        <v>37</v>
      </c>
      <c r="F12" s="214"/>
      <c r="G12" s="215" t="s">
        <v>23</v>
      </c>
      <c r="H12" s="215"/>
    </row>
    <row r="13" spans="1:8" ht="61.5">
      <c r="A13" s="210"/>
      <c r="B13" s="211"/>
      <c r="C13" s="212"/>
      <c r="D13" s="213"/>
      <c r="E13" s="7" t="s">
        <v>29</v>
      </c>
      <c r="F13" s="7" t="s">
        <v>39</v>
      </c>
      <c r="G13" s="7" t="s">
        <v>38</v>
      </c>
      <c r="H13" s="18" t="s">
        <v>30</v>
      </c>
    </row>
    <row r="14" spans="1:8" ht="13.5">
      <c r="A14" s="3" t="s">
        <v>31</v>
      </c>
      <c r="B14" s="3" t="s">
        <v>32</v>
      </c>
      <c r="C14" s="3" t="s">
        <v>33</v>
      </c>
      <c r="D14" s="3" t="s">
        <v>34</v>
      </c>
      <c r="E14" s="3" t="s">
        <v>35</v>
      </c>
      <c r="F14" s="17" t="s">
        <v>36</v>
      </c>
      <c r="G14" s="3" t="s">
        <v>24</v>
      </c>
      <c r="H14" s="19">
        <v>8</v>
      </c>
    </row>
    <row r="15" spans="1:8" s="14" customFormat="1" ht="49.5" customHeight="1">
      <c r="A15" s="3" t="s">
        <v>31</v>
      </c>
      <c r="B15" s="3" t="s">
        <v>111</v>
      </c>
      <c r="C15" s="5" t="s">
        <v>135</v>
      </c>
      <c r="D15" s="3" t="s">
        <v>69</v>
      </c>
      <c r="E15" s="12"/>
      <c r="F15" s="17">
        <v>30</v>
      </c>
      <c r="G15" s="12"/>
      <c r="H15" s="36">
        <f>H16+H17++H18++H19++H20++H21</f>
        <v>189.13044799999997</v>
      </c>
    </row>
    <row r="16" spans="1:8" ht="18.75" customHeight="1">
      <c r="A16" s="10">
        <f aca="true" t="shared" si="0" ref="A16:A21">A15+0.1</f>
        <v>1.1</v>
      </c>
      <c r="B16" s="4" t="s">
        <v>59</v>
      </c>
      <c r="C16" s="16" t="s">
        <v>110</v>
      </c>
      <c r="D16" s="4" t="s">
        <v>70</v>
      </c>
      <c r="E16" s="8">
        <v>0.12</v>
      </c>
      <c r="F16" s="10">
        <f>E16*F15</f>
        <v>3.5999999999999996</v>
      </c>
      <c r="G16" s="8">
        <v>4.6</v>
      </c>
      <c r="H16" s="21">
        <f aca="true" t="shared" si="1" ref="H16:H21">F16*G16</f>
        <v>16.56</v>
      </c>
    </row>
    <row r="17" spans="1:8" ht="15">
      <c r="A17" s="10">
        <f t="shared" si="0"/>
        <v>1.2000000000000002</v>
      </c>
      <c r="B17" s="4"/>
      <c r="C17" s="16" t="s">
        <v>112</v>
      </c>
      <c r="D17" s="4" t="s">
        <v>21</v>
      </c>
      <c r="E17" s="8">
        <v>0.06</v>
      </c>
      <c r="F17" s="10">
        <f>E17*F15</f>
        <v>1.7999999999999998</v>
      </c>
      <c r="G17" s="8">
        <v>3.2</v>
      </c>
      <c r="H17" s="21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6" t="s">
        <v>128</v>
      </c>
      <c r="D18" s="4" t="s">
        <v>69</v>
      </c>
      <c r="E18" s="9">
        <v>1.01</v>
      </c>
      <c r="F18" s="10">
        <f>E18*F15</f>
        <v>30.3</v>
      </c>
      <c r="G18" s="8">
        <v>4.1</v>
      </c>
      <c r="H18" s="21">
        <f t="shared" si="1"/>
        <v>124.22999999999999</v>
      </c>
    </row>
    <row r="19" spans="1:8" ht="15">
      <c r="A19" s="10">
        <f t="shared" si="0"/>
        <v>1.4000000000000004</v>
      </c>
      <c r="B19" s="4"/>
      <c r="C19" s="16" t="s">
        <v>105</v>
      </c>
      <c r="D19" s="4" t="s">
        <v>71</v>
      </c>
      <c r="E19" s="10"/>
      <c r="F19" s="10">
        <v>13</v>
      </c>
      <c r="G19" s="8">
        <v>0.8</v>
      </c>
      <c r="H19" s="21">
        <f t="shared" si="1"/>
        <v>10.4</v>
      </c>
    </row>
    <row r="20" spans="1:8" ht="15">
      <c r="A20" s="10">
        <f t="shared" si="0"/>
        <v>1.5000000000000004</v>
      </c>
      <c r="B20" s="4"/>
      <c r="C20" s="16" t="s">
        <v>106</v>
      </c>
      <c r="D20" s="4" t="s">
        <v>71</v>
      </c>
      <c r="E20" s="10"/>
      <c r="F20" s="10">
        <v>3</v>
      </c>
      <c r="G20" s="8">
        <v>10.2</v>
      </c>
      <c r="H20" s="21">
        <f t="shared" si="1"/>
        <v>30.599999999999998</v>
      </c>
    </row>
    <row r="21" spans="1:8" ht="15">
      <c r="A21" s="10">
        <f t="shared" si="0"/>
        <v>1.6000000000000005</v>
      </c>
      <c r="B21" s="4"/>
      <c r="C21" s="16" t="s">
        <v>58</v>
      </c>
      <c r="D21" s="4" t="s">
        <v>21</v>
      </c>
      <c r="E21" s="8">
        <v>0.0163</v>
      </c>
      <c r="F21" s="10">
        <f>E21*F18</f>
        <v>0.49388999999999994</v>
      </c>
      <c r="G21" s="8">
        <v>3.2</v>
      </c>
      <c r="H21" s="21">
        <f t="shared" si="1"/>
        <v>1.5804479999999999</v>
      </c>
    </row>
    <row r="22" spans="1:8" s="14" customFormat="1" ht="46.5" customHeight="1">
      <c r="A22" s="3" t="s">
        <v>32</v>
      </c>
      <c r="B22" s="3" t="s">
        <v>111</v>
      </c>
      <c r="C22" s="5" t="s">
        <v>125</v>
      </c>
      <c r="D22" s="3" t="s">
        <v>69</v>
      </c>
      <c r="E22" s="12"/>
      <c r="F22" s="17">
        <v>24</v>
      </c>
      <c r="G22" s="12"/>
      <c r="H22" s="36">
        <f>H23+H24++H25+H26++H27++H28</f>
        <v>120.92035840000001</v>
      </c>
    </row>
    <row r="23" spans="1:8" ht="15">
      <c r="A23" s="10">
        <f aca="true" t="shared" si="2" ref="A23:A28">A22+0.1</f>
        <v>2.1</v>
      </c>
      <c r="B23" s="4" t="s">
        <v>59</v>
      </c>
      <c r="C23" s="16" t="s">
        <v>110</v>
      </c>
      <c r="D23" s="4" t="s">
        <v>70</v>
      </c>
      <c r="E23" s="8">
        <v>0.12</v>
      </c>
      <c r="F23" s="10">
        <f>E23*F22</f>
        <v>2.88</v>
      </c>
      <c r="G23" s="8">
        <v>4.6</v>
      </c>
      <c r="H23" s="21">
        <f aca="true" t="shared" si="3" ref="H23:H28">F23*G23</f>
        <v>13.248</v>
      </c>
    </row>
    <row r="24" spans="1:8" ht="15">
      <c r="A24" s="10">
        <f t="shared" si="2"/>
        <v>2.2</v>
      </c>
      <c r="B24" s="4"/>
      <c r="C24" s="16" t="s">
        <v>112</v>
      </c>
      <c r="D24" s="4" t="s">
        <v>21</v>
      </c>
      <c r="E24" s="8">
        <v>0.06</v>
      </c>
      <c r="F24" s="10">
        <f>E24*F22</f>
        <v>1.44</v>
      </c>
      <c r="G24" s="8">
        <v>3.2</v>
      </c>
      <c r="H24" s="21">
        <f t="shared" si="3"/>
        <v>4.608</v>
      </c>
    </row>
    <row r="25" spans="1:8" ht="17.25" customHeight="1">
      <c r="A25" s="10">
        <f t="shared" si="2"/>
        <v>2.3000000000000003</v>
      </c>
      <c r="B25" s="4"/>
      <c r="C25" s="16" t="s">
        <v>79</v>
      </c>
      <c r="D25" s="4" t="s">
        <v>69</v>
      </c>
      <c r="E25" s="9">
        <v>1.01</v>
      </c>
      <c r="F25" s="10">
        <f>E25*F22</f>
        <v>24.240000000000002</v>
      </c>
      <c r="G25" s="8">
        <v>2.5</v>
      </c>
      <c r="H25" s="21">
        <f t="shared" si="3"/>
        <v>60.60000000000001</v>
      </c>
    </row>
    <row r="26" spans="1:8" ht="15">
      <c r="A26" s="10">
        <f t="shared" si="2"/>
        <v>2.4000000000000004</v>
      </c>
      <c r="B26" s="4"/>
      <c r="C26" s="16" t="s">
        <v>80</v>
      </c>
      <c r="D26" s="4" t="s">
        <v>71</v>
      </c>
      <c r="E26" s="10"/>
      <c r="F26" s="10">
        <v>12</v>
      </c>
      <c r="G26" s="8">
        <v>0.6</v>
      </c>
      <c r="H26" s="21">
        <f t="shared" si="3"/>
        <v>7.199999999999999</v>
      </c>
    </row>
    <row r="27" spans="1:8" ht="15">
      <c r="A27" s="10">
        <f t="shared" si="2"/>
        <v>2.5000000000000004</v>
      </c>
      <c r="B27" s="4"/>
      <c r="C27" s="16" t="s">
        <v>81</v>
      </c>
      <c r="D27" s="4" t="s">
        <v>71</v>
      </c>
      <c r="E27" s="10"/>
      <c r="F27" s="10">
        <v>4</v>
      </c>
      <c r="G27" s="8">
        <v>8.5</v>
      </c>
      <c r="H27" s="21">
        <f t="shared" si="3"/>
        <v>34</v>
      </c>
    </row>
    <row r="28" spans="1:8" ht="15">
      <c r="A28" s="10">
        <f t="shared" si="2"/>
        <v>2.6000000000000005</v>
      </c>
      <c r="B28" s="4"/>
      <c r="C28" s="16" t="s">
        <v>58</v>
      </c>
      <c r="D28" s="4" t="s">
        <v>21</v>
      </c>
      <c r="E28" s="8">
        <v>0.0163</v>
      </c>
      <c r="F28" s="10">
        <f>E28*F25</f>
        <v>0.395112</v>
      </c>
      <c r="G28" s="8">
        <v>3.2</v>
      </c>
      <c r="H28" s="21">
        <f t="shared" si="3"/>
        <v>1.2643584</v>
      </c>
    </row>
    <row r="29" spans="1:8" s="14" customFormat="1" ht="45" customHeight="1">
      <c r="A29" s="3" t="s">
        <v>33</v>
      </c>
      <c r="B29" s="3" t="s">
        <v>111</v>
      </c>
      <c r="C29" s="5" t="s">
        <v>102</v>
      </c>
      <c r="D29" s="3" t="s">
        <v>69</v>
      </c>
      <c r="E29" s="12"/>
      <c r="F29" s="17">
        <v>32</v>
      </c>
      <c r="G29" s="12"/>
      <c r="H29" s="36">
        <f>H30+H31++H32++H33++H34++H35</f>
        <v>106.03781120000001</v>
      </c>
    </row>
    <row r="30" spans="1:8" ht="15">
      <c r="A30" s="10">
        <f aca="true" t="shared" si="4" ref="A30:A35">A29+0.1</f>
        <v>3.1</v>
      </c>
      <c r="B30" s="4" t="s">
        <v>59</v>
      </c>
      <c r="C30" s="16" t="s">
        <v>110</v>
      </c>
      <c r="D30" s="4" t="s">
        <v>70</v>
      </c>
      <c r="E30" s="8">
        <v>0.12</v>
      </c>
      <c r="F30" s="10">
        <f>E30*F29</f>
        <v>3.84</v>
      </c>
      <c r="G30" s="8">
        <v>4.6</v>
      </c>
      <c r="H30" s="21">
        <f aca="true" t="shared" si="5" ref="H30:H35">F30*G30</f>
        <v>17.663999999999998</v>
      </c>
    </row>
    <row r="31" spans="1:8" ht="15">
      <c r="A31" s="10">
        <f t="shared" si="4"/>
        <v>3.2</v>
      </c>
      <c r="B31" s="4"/>
      <c r="C31" s="16" t="s">
        <v>112</v>
      </c>
      <c r="D31" s="4" t="s">
        <v>21</v>
      </c>
      <c r="E31" s="8">
        <v>0.06</v>
      </c>
      <c r="F31" s="10">
        <f>E31*F29</f>
        <v>1.92</v>
      </c>
      <c r="G31" s="8">
        <v>3.2</v>
      </c>
      <c r="H31" s="21">
        <f t="shared" si="5"/>
        <v>6.144</v>
      </c>
    </row>
    <row r="32" spans="1:8" ht="15">
      <c r="A32" s="10">
        <f t="shared" si="4"/>
        <v>3.3000000000000003</v>
      </c>
      <c r="B32" s="4"/>
      <c r="C32" s="16" t="s">
        <v>82</v>
      </c>
      <c r="D32" s="4" t="s">
        <v>69</v>
      </c>
      <c r="E32" s="9">
        <v>1.01</v>
      </c>
      <c r="F32" s="10">
        <f>E32*F29</f>
        <v>32.32</v>
      </c>
      <c r="G32" s="8">
        <v>1.7</v>
      </c>
      <c r="H32" s="21">
        <f t="shared" si="5"/>
        <v>54.943999999999996</v>
      </c>
    </row>
    <row r="33" spans="1:8" ht="15">
      <c r="A33" s="10">
        <f t="shared" si="4"/>
        <v>3.4000000000000004</v>
      </c>
      <c r="B33" s="4"/>
      <c r="C33" s="16" t="s">
        <v>83</v>
      </c>
      <c r="D33" s="4" t="s">
        <v>71</v>
      </c>
      <c r="E33" s="10"/>
      <c r="F33" s="10">
        <v>13</v>
      </c>
      <c r="G33" s="8">
        <v>0.4</v>
      </c>
      <c r="H33" s="21">
        <f t="shared" si="5"/>
        <v>5.2</v>
      </c>
    </row>
    <row r="34" spans="1:8" ht="15">
      <c r="A34" s="10">
        <f t="shared" si="4"/>
        <v>3.5000000000000004</v>
      </c>
      <c r="B34" s="4"/>
      <c r="C34" s="16" t="s">
        <v>84</v>
      </c>
      <c r="D34" s="4" t="s">
        <v>71</v>
      </c>
      <c r="E34" s="10"/>
      <c r="F34" s="10">
        <v>3</v>
      </c>
      <c r="G34" s="8">
        <v>6.8</v>
      </c>
      <c r="H34" s="21">
        <f t="shared" si="5"/>
        <v>20.4</v>
      </c>
    </row>
    <row r="35" spans="1:8" ht="15">
      <c r="A35" s="10">
        <f t="shared" si="4"/>
        <v>3.6000000000000005</v>
      </c>
      <c r="B35" s="4"/>
      <c r="C35" s="16" t="s">
        <v>58</v>
      </c>
      <c r="D35" s="4" t="s">
        <v>21</v>
      </c>
      <c r="E35" s="8">
        <v>0.0163</v>
      </c>
      <c r="F35" s="10">
        <f>E35*F32</f>
        <v>0.526816</v>
      </c>
      <c r="G35" s="8">
        <v>3.2</v>
      </c>
      <c r="H35" s="21">
        <f t="shared" si="5"/>
        <v>1.6858111999999998</v>
      </c>
    </row>
    <row r="36" spans="1:8" s="14" customFormat="1" ht="45" customHeight="1">
      <c r="A36" s="3" t="s">
        <v>34</v>
      </c>
      <c r="B36" s="3" t="s">
        <v>136</v>
      </c>
      <c r="C36" s="5" t="s">
        <v>138</v>
      </c>
      <c r="D36" s="3" t="s">
        <v>42</v>
      </c>
      <c r="E36" s="12"/>
      <c r="F36" s="17">
        <v>1</v>
      </c>
      <c r="G36" s="12"/>
      <c r="H36" s="36">
        <f>H37++H38++H39++H40</f>
        <v>20.748</v>
      </c>
    </row>
    <row r="37" spans="1:8" ht="15">
      <c r="A37" s="10">
        <f>A36+0.1</f>
        <v>4.1</v>
      </c>
      <c r="B37" s="4"/>
      <c r="C37" s="16" t="s">
        <v>108</v>
      </c>
      <c r="D37" s="4" t="s">
        <v>70</v>
      </c>
      <c r="E37" s="8">
        <v>1.54</v>
      </c>
      <c r="F37" s="10">
        <f>E37*F36</f>
        <v>1.54</v>
      </c>
      <c r="G37" s="8">
        <v>4.6</v>
      </c>
      <c r="H37" s="21">
        <f>F37*G37</f>
        <v>7.084</v>
      </c>
    </row>
    <row r="38" spans="1:8" ht="15">
      <c r="A38" s="10">
        <f>A37+0.1</f>
        <v>4.199999999999999</v>
      </c>
      <c r="B38" s="4"/>
      <c r="C38" s="16" t="s">
        <v>65</v>
      </c>
      <c r="D38" s="4" t="s">
        <v>60</v>
      </c>
      <c r="E38" s="8">
        <v>0.03</v>
      </c>
      <c r="F38" s="9">
        <f>E38*F36</f>
        <v>0.03</v>
      </c>
      <c r="G38" s="8">
        <v>3.2</v>
      </c>
      <c r="H38" s="40">
        <f>F38*G38</f>
        <v>0.096</v>
      </c>
    </row>
    <row r="39" spans="1:8" ht="15">
      <c r="A39" s="10">
        <f>A38+0.1</f>
        <v>4.299999999999999</v>
      </c>
      <c r="B39" s="4"/>
      <c r="C39" s="16" t="s">
        <v>137</v>
      </c>
      <c r="D39" s="4" t="s">
        <v>69</v>
      </c>
      <c r="E39" s="9">
        <v>1</v>
      </c>
      <c r="F39" s="10">
        <f>E39*F36</f>
        <v>1</v>
      </c>
      <c r="G39" s="8">
        <v>12</v>
      </c>
      <c r="H39" s="21">
        <f>F39*G39</f>
        <v>12</v>
      </c>
    </row>
    <row r="40" spans="1:8" ht="15">
      <c r="A40" s="10">
        <f>A39+0.1</f>
        <v>4.399999999999999</v>
      </c>
      <c r="B40" s="4"/>
      <c r="C40" s="16" t="s">
        <v>58</v>
      </c>
      <c r="D40" s="4" t="s">
        <v>21</v>
      </c>
      <c r="E40" s="8">
        <v>0.49</v>
      </c>
      <c r="F40" s="10">
        <f>E40*F39</f>
        <v>0.49</v>
      </c>
      <c r="G40" s="8">
        <v>3.2</v>
      </c>
      <c r="H40" s="21">
        <f>F40*G40</f>
        <v>1.568</v>
      </c>
    </row>
    <row r="41" spans="1:8" s="14" customFormat="1" ht="45" customHeight="1">
      <c r="A41" s="3" t="s">
        <v>35</v>
      </c>
      <c r="B41" s="3" t="s">
        <v>136</v>
      </c>
      <c r="C41" s="5" t="s">
        <v>139</v>
      </c>
      <c r="D41" s="3" t="s">
        <v>42</v>
      </c>
      <c r="E41" s="12"/>
      <c r="F41" s="17">
        <v>1</v>
      </c>
      <c r="G41" s="12"/>
      <c r="H41" s="36">
        <f>H42+H43+H44++H45</f>
        <v>38.748</v>
      </c>
    </row>
    <row r="42" spans="1:8" ht="15">
      <c r="A42" s="10">
        <f>A41+0.1</f>
        <v>5.1</v>
      </c>
      <c r="B42" s="4"/>
      <c r="C42" s="16" t="s">
        <v>108</v>
      </c>
      <c r="D42" s="4" t="s">
        <v>70</v>
      </c>
      <c r="E42" s="8">
        <v>1.54</v>
      </c>
      <c r="F42" s="10">
        <f>E42*F41</f>
        <v>1.54</v>
      </c>
      <c r="G42" s="8">
        <v>4.6</v>
      </c>
      <c r="H42" s="21">
        <f>F42*G42</f>
        <v>7.084</v>
      </c>
    </row>
    <row r="43" spans="1:8" ht="15">
      <c r="A43" s="10">
        <f>A42+0.1</f>
        <v>5.199999999999999</v>
      </c>
      <c r="B43" s="4"/>
      <c r="C43" s="16" t="s">
        <v>65</v>
      </c>
      <c r="D43" s="4" t="s">
        <v>60</v>
      </c>
      <c r="E43" s="8">
        <v>0.03</v>
      </c>
      <c r="F43" s="9">
        <f>E43*F41</f>
        <v>0.03</v>
      </c>
      <c r="G43" s="8">
        <v>3.2</v>
      </c>
      <c r="H43" s="40">
        <f>F43*G43</f>
        <v>0.096</v>
      </c>
    </row>
    <row r="44" spans="1:8" ht="15">
      <c r="A44" s="10">
        <f>A43+0.1</f>
        <v>5.299999999999999</v>
      </c>
      <c r="B44" s="4"/>
      <c r="C44" s="16" t="s">
        <v>139</v>
      </c>
      <c r="D44" s="4" t="s">
        <v>69</v>
      </c>
      <c r="E44" s="9">
        <v>1</v>
      </c>
      <c r="F44" s="10">
        <f>E44*F41</f>
        <v>1</v>
      </c>
      <c r="G44" s="8">
        <v>30</v>
      </c>
      <c r="H44" s="21">
        <f>F44*G44</f>
        <v>30</v>
      </c>
    </row>
    <row r="45" spans="1:8" ht="15">
      <c r="A45" s="10">
        <f>A44+0.1</f>
        <v>5.399999999999999</v>
      </c>
      <c r="B45" s="4"/>
      <c r="C45" s="16" t="s">
        <v>58</v>
      </c>
      <c r="D45" s="4" t="s">
        <v>21</v>
      </c>
      <c r="E45" s="8">
        <v>0.49</v>
      </c>
      <c r="F45" s="10">
        <f>E45*F44</f>
        <v>0.49</v>
      </c>
      <c r="G45" s="8">
        <v>3.2</v>
      </c>
      <c r="H45" s="21">
        <f>F45*G45</f>
        <v>1.568</v>
      </c>
    </row>
    <row r="46" spans="1:8" s="14" customFormat="1" ht="42" customHeight="1">
      <c r="A46" s="3" t="s">
        <v>36</v>
      </c>
      <c r="B46" s="3" t="s">
        <v>136</v>
      </c>
      <c r="C46" s="5" t="s">
        <v>115</v>
      </c>
      <c r="D46" s="3" t="s">
        <v>42</v>
      </c>
      <c r="E46" s="12"/>
      <c r="F46" s="17">
        <v>1</v>
      </c>
      <c r="G46" s="12"/>
      <c r="H46" s="36">
        <f>H47+H48++H49++H50</f>
        <v>20.748</v>
      </c>
    </row>
    <row r="47" spans="1:8" ht="15">
      <c r="A47" s="10">
        <f>A46+0.1</f>
        <v>6.1</v>
      </c>
      <c r="B47" s="4"/>
      <c r="C47" s="16" t="s">
        <v>108</v>
      </c>
      <c r="D47" s="4" t="s">
        <v>70</v>
      </c>
      <c r="E47" s="8">
        <v>1.54</v>
      </c>
      <c r="F47" s="10">
        <f>E47*F46</f>
        <v>1.54</v>
      </c>
      <c r="G47" s="8">
        <v>4.6</v>
      </c>
      <c r="H47" s="21">
        <f>F47*G47</f>
        <v>7.084</v>
      </c>
    </row>
    <row r="48" spans="1:8" ht="15">
      <c r="A48" s="10">
        <f>A47+0.1</f>
        <v>6.199999999999999</v>
      </c>
      <c r="B48" s="4"/>
      <c r="C48" s="16" t="s">
        <v>65</v>
      </c>
      <c r="D48" s="4" t="s">
        <v>60</v>
      </c>
      <c r="E48" s="8">
        <v>0.03</v>
      </c>
      <c r="F48" s="9">
        <f>E48*F46</f>
        <v>0.03</v>
      </c>
      <c r="G48" s="8">
        <v>3.2</v>
      </c>
      <c r="H48" s="40">
        <f>F48*G48</f>
        <v>0.096</v>
      </c>
    </row>
    <row r="49" spans="1:8" ht="15">
      <c r="A49" s="10">
        <f>A48+0.1</f>
        <v>6.299999999999999</v>
      </c>
      <c r="B49" s="4"/>
      <c r="C49" s="16" t="s">
        <v>115</v>
      </c>
      <c r="D49" s="4" t="s">
        <v>69</v>
      </c>
      <c r="E49" s="9">
        <v>1</v>
      </c>
      <c r="F49" s="10">
        <f>E49*F46</f>
        <v>1</v>
      </c>
      <c r="G49" s="8">
        <v>12</v>
      </c>
      <c r="H49" s="21">
        <f>F49*G49</f>
        <v>12</v>
      </c>
    </row>
    <row r="50" spans="1:8" ht="15">
      <c r="A50" s="10">
        <f>A49+0.1</f>
        <v>6.399999999999999</v>
      </c>
      <c r="B50" s="4"/>
      <c r="C50" s="16" t="s">
        <v>58</v>
      </c>
      <c r="D50" s="4" t="s">
        <v>21</v>
      </c>
      <c r="E50" s="8">
        <v>0.49</v>
      </c>
      <c r="F50" s="10">
        <f>E50*F49</f>
        <v>0.49</v>
      </c>
      <c r="G50" s="8">
        <v>3.2</v>
      </c>
      <c r="H50" s="21">
        <f>F50*G50</f>
        <v>1.568</v>
      </c>
    </row>
    <row r="51" spans="1:9" s="14" customFormat="1" ht="40.5">
      <c r="A51" s="3" t="s">
        <v>24</v>
      </c>
      <c r="B51" s="3" t="s">
        <v>85</v>
      </c>
      <c r="C51" s="5" t="s">
        <v>86</v>
      </c>
      <c r="D51" s="3" t="s">
        <v>69</v>
      </c>
      <c r="E51" s="12"/>
      <c r="F51" s="17">
        <v>86</v>
      </c>
      <c r="G51" s="12"/>
      <c r="H51" s="36">
        <f>H52+H53</f>
        <v>35.514559999999996</v>
      </c>
      <c r="I51" s="34"/>
    </row>
    <row r="52" spans="1:8" ht="18" customHeight="1">
      <c r="A52" s="10">
        <f>A51+0.1</f>
        <v>7.1</v>
      </c>
      <c r="B52" s="4"/>
      <c r="C52" s="16" t="s">
        <v>107</v>
      </c>
      <c r="D52" s="4" t="s">
        <v>70</v>
      </c>
      <c r="E52" s="8">
        <v>0.06</v>
      </c>
      <c r="F52" s="10">
        <f>E52*F51</f>
        <v>5.16</v>
      </c>
      <c r="G52" s="8">
        <v>4.6</v>
      </c>
      <c r="H52" s="21">
        <f>F52*G52</f>
        <v>23.735999999999997</v>
      </c>
    </row>
    <row r="53" spans="1:8" ht="13.5" customHeight="1">
      <c r="A53" s="10">
        <f>A52+0.1</f>
        <v>7.199999999999999</v>
      </c>
      <c r="B53" s="4"/>
      <c r="C53" s="16" t="s">
        <v>58</v>
      </c>
      <c r="D53" s="4" t="s">
        <v>21</v>
      </c>
      <c r="E53" s="8">
        <v>0.0428</v>
      </c>
      <c r="F53" s="10">
        <f>E53*F51</f>
        <v>3.6807999999999996</v>
      </c>
      <c r="G53" s="8">
        <v>3.2</v>
      </c>
      <c r="H53" s="21">
        <f>F53*G53</f>
        <v>11.778559999999999</v>
      </c>
    </row>
    <row r="54" spans="1:8" s="14" customFormat="1" ht="51.75" customHeight="1">
      <c r="A54" s="3" t="s">
        <v>25</v>
      </c>
      <c r="B54" s="3" t="s">
        <v>113</v>
      </c>
      <c r="C54" s="5" t="s">
        <v>142</v>
      </c>
      <c r="D54" s="3" t="s">
        <v>91</v>
      </c>
      <c r="E54" s="12"/>
      <c r="F54" s="17">
        <v>1</v>
      </c>
      <c r="G54" s="12"/>
      <c r="H54" s="36">
        <f>H55+H56++H57++H58++H59</f>
        <v>566.3100000000001</v>
      </c>
    </row>
    <row r="55" spans="1:8" ht="13.5">
      <c r="A55" s="10">
        <f>A54+0.1</f>
        <v>8.1</v>
      </c>
      <c r="B55" s="4"/>
      <c r="C55" s="33" t="s">
        <v>114</v>
      </c>
      <c r="D55" s="4" t="s">
        <v>70</v>
      </c>
      <c r="E55" s="8">
        <v>19.09</v>
      </c>
      <c r="F55" s="10">
        <f>E55*F54</f>
        <v>19.09</v>
      </c>
      <c r="G55" s="8">
        <v>4.6</v>
      </c>
      <c r="H55" s="21">
        <f>F55*G55</f>
        <v>87.814</v>
      </c>
    </row>
    <row r="56" spans="1:8" ht="15" customHeight="1">
      <c r="A56" s="10">
        <f>A55+0.1</f>
        <v>8.2</v>
      </c>
      <c r="B56" s="4"/>
      <c r="C56" s="33" t="s">
        <v>104</v>
      </c>
      <c r="D56" s="4" t="s">
        <v>21</v>
      </c>
      <c r="E56" s="8">
        <v>0.45</v>
      </c>
      <c r="F56" s="10">
        <f>E56*F54</f>
        <v>0.45</v>
      </c>
      <c r="G56" s="8">
        <v>3.2</v>
      </c>
      <c r="H56" s="21">
        <f>F56*G56</f>
        <v>1.4400000000000002</v>
      </c>
    </row>
    <row r="57" spans="1:8" ht="13.5">
      <c r="A57" s="10">
        <f>A56+0.1</f>
        <v>8.299999999999999</v>
      </c>
      <c r="B57" s="4"/>
      <c r="C57" s="22" t="s">
        <v>140</v>
      </c>
      <c r="D57" s="4" t="s">
        <v>62</v>
      </c>
      <c r="E57" s="10">
        <v>1</v>
      </c>
      <c r="F57" s="10">
        <f>E57*F54</f>
        <v>1</v>
      </c>
      <c r="G57" s="8">
        <v>430</v>
      </c>
      <c r="H57" s="21">
        <f>F57*G57</f>
        <v>430</v>
      </c>
    </row>
    <row r="58" spans="1:8" ht="13.5">
      <c r="A58" s="10">
        <f>A57+0.1</f>
        <v>8.399999999999999</v>
      </c>
      <c r="B58" s="4"/>
      <c r="C58" s="22" t="s">
        <v>141</v>
      </c>
      <c r="D58" s="4" t="s">
        <v>42</v>
      </c>
      <c r="E58" s="10"/>
      <c r="F58" s="10">
        <v>1</v>
      </c>
      <c r="G58" s="8">
        <v>42</v>
      </c>
      <c r="H58" s="21">
        <f>F58*G58</f>
        <v>42</v>
      </c>
    </row>
    <row r="59" spans="1:8" ht="15.75" customHeight="1">
      <c r="A59" s="10">
        <f>A58+0.1</f>
        <v>8.499999999999998</v>
      </c>
      <c r="B59" s="4"/>
      <c r="C59" s="33" t="s">
        <v>58</v>
      </c>
      <c r="D59" s="4" t="s">
        <v>21</v>
      </c>
      <c r="E59" s="9">
        <v>1.58</v>
      </c>
      <c r="F59" s="10">
        <f>E59*F54</f>
        <v>1.58</v>
      </c>
      <c r="G59" s="8">
        <v>3.2</v>
      </c>
      <c r="H59" s="21">
        <f>F59*G59</f>
        <v>5.056000000000001</v>
      </c>
    </row>
    <row r="60" spans="1:8" s="14" customFormat="1" ht="52.5" customHeight="1">
      <c r="A60" s="3" t="s">
        <v>26</v>
      </c>
      <c r="B60" s="3" t="s">
        <v>55</v>
      </c>
      <c r="C60" s="5" t="s">
        <v>94</v>
      </c>
      <c r="D60" s="3" t="s">
        <v>42</v>
      </c>
      <c r="E60" s="17"/>
      <c r="F60" s="17">
        <v>10</v>
      </c>
      <c r="G60" s="17"/>
      <c r="H60" s="36">
        <f>H61+H62</f>
        <v>49.67999999999999</v>
      </c>
    </row>
    <row r="61" spans="1:8" ht="14.25" customHeight="1">
      <c r="A61" s="10">
        <f>A60+0.1</f>
        <v>9.1</v>
      </c>
      <c r="B61" s="4"/>
      <c r="C61" s="16" t="s">
        <v>63</v>
      </c>
      <c r="D61" s="4" t="s">
        <v>57</v>
      </c>
      <c r="E61" s="9">
        <v>0.76</v>
      </c>
      <c r="F61" s="10">
        <f>E61*F60</f>
        <v>7.6</v>
      </c>
      <c r="G61" s="8">
        <v>4.6</v>
      </c>
      <c r="H61" s="21">
        <f>F61*G61</f>
        <v>34.959999999999994</v>
      </c>
    </row>
    <row r="62" spans="1:8" ht="14.25" customHeight="1">
      <c r="A62" s="10">
        <f>A61+0.1</f>
        <v>9.2</v>
      </c>
      <c r="B62" s="4"/>
      <c r="C62" s="16" t="s">
        <v>64</v>
      </c>
      <c r="D62" s="4" t="s">
        <v>21</v>
      </c>
      <c r="E62" s="9">
        <v>0.46</v>
      </c>
      <c r="F62" s="10">
        <f>E62*F60</f>
        <v>4.6000000000000005</v>
      </c>
      <c r="G62" s="10">
        <v>3.2</v>
      </c>
      <c r="H62" s="21">
        <f>F62*G62</f>
        <v>14.720000000000002</v>
      </c>
    </row>
    <row r="63" spans="1:8" ht="16.5" customHeight="1">
      <c r="A63" s="4"/>
      <c r="B63" s="4"/>
      <c r="C63" s="29" t="s">
        <v>87</v>
      </c>
      <c r="D63" s="4"/>
      <c r="E63" s="8"/>
      <c r="F63" s="10"/>
      <c r="G63" s="8"/>
      <c r="H63" s="21"/>
    </row>
    <row r="64" spans="1:8" s="14" customFormat="1" ht="45" customHeight="1">
      <c r="A64" s="3" t="s">
        <v>27</v>
      </c>
      <c r="B64" s="3" t="s">
        <v>88</v>
      </c>
      <c r="C64" s="5" t="s">
        <v>89</v>
      </c>
      <c r="D64" s="3" t="s">
        <v>69</v>
      </c>
      <c r="E64" s="12"/>
      <c r="F64" s="17">
        <v>22</v>
      </c>
      <c r="G64" s="12"/>
      <c r="H64" s="36">
        <f>H65+H66++H67++H68++H69</f>
        <v>264.7176</v>
      </c>
    </row>
    <row r="65" spans="1:8" ht="17.25" customHeight="1">
      <c r="A65" s="10">
        <f>A64+0.1</f>
        <v>10.1</v>
      </c>
      <c r="B65" s="4"/>
      <c r="C65" s="16" t="s">
        <v>99</v>
      </c>
      <c r="D65" s="4" t="s">
        <v>70</v>
      </c>
      <c r="E65" s="8">
        <v>0.67</v>
      </c>
      <c r="F65" s="10">
        <f>E65*F64</f>
        <v>14.74</v>
      </c>
      <c r="G65" s="8">
        <v>4.6</v>
      </c>
      <c r="H65" s="21">
        <f>F65*G65</f>
        <v>67.804</v>
      </c>
    </row>
    <row r="66" spans="1:8" ht="15">
      <c r="A66" s="10">
        <f>A65+0.1</f>
        <v>10.2</v>
      </c>
      <c r="B66" s="4"/>
      <c r="C66" s="16" t="s">
        <v>100</v>
      </c>
      <c r="D66" s="4" t="s">
        <v>21</v>
      </c>
      <c r="E66" s="8">
        <v>0.001</v>
      </c>
      <c r="F66" s="10">
        <f>E66*F64</f>
        <v>0.022</v>
      </c>
      <c r="G66" s="8">
        <v>3.2</v>
      </c>
      <c r="H66" s="21">
        <f>F66*G66</f>
        <v>0.0704</v>
      </c>
    </row>
    <row r="67" spans="1:8" ht="15">
      <c r="A67" s="10">
        <f>A66+0.1</f>
        <v>10.299999999999999</v>
      </c>
      <c r="B67" s="4"/>
      <c r="C67" s="16" t="s">
        <v>109</v>
      </c>
      <c r="D67" s="4" t="s">
        <v>61</v>
      </c>
      <c r="E67" s="10">
        <v>1</v>
      </c>
      <c r="F67" s="10">
        <f>E67*F64</f>
        <v>22</v>
      </c>
      <c r="G67" s="8">
        <v>5.1</v>
      </c>
      <c r="H67" s="21">
        <f>F67*G67</f>
        <v>112.19999999999999</v>
      </c>
    </row>
    <row r="68" spans="1:8" ht="15">
      <c r="A68" s="10">
        <f>A67+0.1</f>
        <v>10.399999999999999</v>
      </c>
      <c r="B68" s="4"/>
      <c r="C68" s="16" t="s">
        <v>90</v>
      </c>
      <c r="D68" s="4" t="s">
        <v>71</v>
      </c>
      <c r="E68" s="8"/>
      <c r="F68" s="10">
        <v>14</v>
      </c>
      <c r="G68" s="8">
        <v>5</v>
      </c>
      <c r="H68" s="21">
        <f>F68*G68</f>
        <v>70</v>
      </c>
    </row>
    <row r="69" spans="1:8" ht="15">
      <c r="A69" s="10">
        <f>A68+0.1</f>
        <v>10.499999999999998</v>
      </c>
      <c r="B69" s="3"/>
      <c r="C69" s="16" t="s">
        <v>58</v>
      </c>
      <c r="D69" s="4" t="s">
        <v>21</v>
      </c>
      <c r="E69" s="8">
        <v>0.208</v>
      </c>
      <c r="F69" s="10">
        <f>E69*F64</f>
        <v>4.576</v>
      </c>
      <c r="G69" s="8">
        <v>3.2</v>
      </c>
      <c r="H69" s="21">
        <f>F69*G69</f>
        <v>14.6432</v>
      </c>
    </row>
    <row r="70" spans="1:8" s="14" customFormat="1" ht="45" customHeight="1">
      <c r="A70" s="3" t="s">
        <v>66</v>
      </c>
      <c r="B70" s="3" t="s">
        <v>72</v>
      </c>
      <c r="C70" s="5" t="s">
        <v>73</v>
      </c>
      <c r="D70" s="3" t="s">
        <v>69</v>
      </c>
      <c r="E70" s="12"/>
      <c r="F70" s="17">
        <v>20</v>
      </c>
      <c r="G70" s="12"/>
      <c r="H70" s="36">
        <f>H71+H72++H73+H74+H75</f>
        <v>224.448</v>
      </c>
    </row>
    <row r="71" spans="1:8" ht="15">
      <c r="A71" s="10">
        <f>A70+0.1</f>
        <v>11.1</v>
      </c>
      <c r="B71" s="4"/>
      <c r="C71" s="16" t="s">
        <v>74</v>
      </c>
      <c r="D71" s="4" t="s">
        <v>70</v>
      </c>
      <c r="E71" s="8">
        <v>0.7</v>
      </c>
      <c r="F71" s="10">
        <f>E71*F70</f>
        <v>14</v>
      </c>
      <c r="G71" s="8">
        <v>4.6</v>
      </c>
      <c r="H71" s="21">
        <f>F71*G71</f>
        <v>64.39999999999999</v>
      </c>
    </row>
    <row r="72" spans="1:8" ht="15">
      <c r="A72" s="10">
        <f>A71+0.1</f>
        <v>11.2</v>
      </c>
      <c r="B72" s="4"/>
      <c r="C72" s="16" t="s">
        <v>75</v>
      </c>
      <c r="D72" s="4" t="s">
        <v>21</v>
      </c>
      <c r="E72" s="8">
        <v>0.001</v>
      </c>
      <c r="F72" s="10">
        <f>E72*F70</f>
        <v>0.02</v>
      </c>
      <c r="G72" s="8">
        <v>3.2</v>
      </c>
      <c r="H72" s="21">
        <f>F72*G72</f>
        <v>0.064</v>
      </c>
    </row>
    <row r="73" spans="1:8" ht="16.5" customHeight="1">
      <c r="A73" s="10">
        <f>A72+0.1</f>
        <v>11.299999999999999</v>
      </c>
      <c r="B73" s="4"/>
      <c r="C73" s="16" t="s">
        <v>76</v>
      </c>
      <c r="D73" s="4" t="s">
        <v>61</v>
      </c>
      <c r="E73" s="10">
        <v>1</v>
      </c>
      <c r="F73" s="10">
        <f>E73*F70</f>
        <v>20</v>
      </c>
      <c r="G73" s="8">
        <v>4</v>
      </c>
      <c r="H73" s="21">
        <f>F73*G73</f>
        <v>80</v>
      </c>
    </row>
    <row r="74" spans="1:8" ht="15">
      <c r="A74" s="10">
        <f>A73+0.1</f>
        <v>11.399999999999999</v>
      </c>
      <c r="B74" s="4"/>
      <c r="C74" s="16" t="s">
        <v>77</v>
      </c>
      <c r="D74" s="4" t="s">
        <v>71</v>
      </c>
      <c r="E74" s="8"/>
      <c r="F74" s="10">
        <v>20</v>
      </c>
      <c r="G74" s="8">
        <v>3.5</v>
      </c>
      <c r="H74" s="21">
        <f>F74*G74</f>
        <v>70</v>
      </c>
    </row>
    <row r="75" spans="1:8" ht="15">
      <c r="A75" s="10">
        <f>A74+0.1</f>
        <v>11.499999999999998</v>
      </c>
      <c r="B75" s="4"/>
      <c r="C75" s="16" t="s">
        <v>58</v>
      </c>
      <c r="D75" s="4" t="s">
        <v>21</v>
      </c>
      <c r="E75" s="8">
        <v>0.156</v>
      </c>
      <c r="F75" s="10">
        <f>E75*F70</f>
        <v>3.12</v>
      </c>
      <c r="G75" s="8">
        <v>3.2</v>
      </c>
      <c r="H75" s="21">
        <f>F75*G75</f>
        <v>9.984000000000002</v>
      </c>
    </row>
    <row r="76" spans="1:8" s="14" customFormat="1" ht="48" customHeight="1">
      <c r="A76" s="3" t="s">
        <v>43</v>
      </c>
      <c r="B76" s="3" t="s">
        <v>118</v>
      </c>
      <c r="C76" s="5" t="s">
        <v>143</v>
      </c>
      <c r="D76" s="3" t="s">
        <v>91</v>
      </c>
      <c r="E76" s="12"/>
      <c r="F76" s="17">
        <v>4</v>
      </c>
      <c r="G76" s="12"/>
      <c r="H76" s="36">
        <f>H77++H78++H79++H80</f>
        <v>537.2479999999999</v>
      </c>
    </row>
    <row r="77" spans="1:8" ht="15">
      <c r="A77" s="10">
        <f>A76+0.1</f>
        <v>12.1</v>
      </c>
      <c r="B77" s="4"/>
      <c r="C77" s="16" t="s">
        <v>116</v>
      </c>
      <c r="D77" s="4" t="s">
        <v>70</v>
      </c>
      <c r="E77" s="8">
        <v>4.2</v>
      </c>
      <c r="F77" s="10">
        <f>E77*F76</f>
        <v>16.8</v>
      </c>
      <c r="G77" s="8">
        <v>4.6</v>
      </c>
      <c r="H77" s="21">
        <f>F77*G77</f>
        <v>77.28</v>
      </c>
    </row>
    <row r="78" spans="1:8" ht="15">
      <c r="A78" s="10">
        <f>A77+0.1</f>
        <v>12.2</v>
      </c>
      <c r="B78" s="4"/>
      <c r="C78" s="16" t="s">
        <v>117</v>
      </c>
      <c r="D78" s="4" t="s">
        <v>21</v>
      </c>
      <c r="E78" s="8">
        <v>0.32</v>
      </c>
      <c r="F78" s="10">
        <f>E78*F76</f>
        <v>1.28</v>
      </c>
      <c r="G78" s="8">
        <v>3.2</v>
      </c>
      <c r="H78" s="21">
        <f>F78*G78</f>
        <v>4.096</v>
      </c>
    </row>
    <row r="79" spans="1:8" ht="15">
      <c r="A79" s="10">
        <f>A78+0.1</f>
        <v>12.299999999999999</v>
      </c>
      <c r="B79" s="4"/>
      <c r="C79" s="16" t="s">
        <v>144</v>
      </c>
      <c r="D79" s="4" t="s">
        <v>62</v>
      </c>
      <c r="E79" s="8">
        <v>1</v>
      </c>
      <c r="F79" s="10">
        <f>E79*F76</f>
        <v>4</v>
      </c>
      <c r="G79" s="10">
        <v>110</v>
      </c>
      <c r="H79" s="21">
        <f>F79*G79</f>
        <v>440</v>
      </c>
    </row>
    <row r="80" spans="1:8" ht="15">
      <c r="A80" s="10">
        <f>A79+0.1</f>
        <v>12.399999999999999</v>
      </c>
      <c r="B80" s="4"/>
      <c r="C80" s="16" t="s">
        <v>58</v>
      </c>
      <c r="D80" s="4" t="s">
        <v>21</v>
      </c>
      <c r="E80" s="8">
        <v>1.24</v>
      </c>
      <c r="F80" s="10">
        <f>E80*F76</f>
        <v>4.96</v>
      </c>
      <c r="G80" s="8">
        <v>3.2</v>
      </c>
      <c r="H80" s="21">
        <f>F80*G80</f>
        <v>15.872</v>
      </c>
    </row>
    <row r="81" spans="1:8" s="14" customFormat="1" ht="52.5" customHeight="1">
      <c r="A81" s="3" t="s">
        <v>44</v>
      </c>
      <c r="B81" s="3" t="s">
        <v>119</v>
      </c>
      <c r="C81" s="5" t="s">
        <v>145</v>
      </c>
      <c r="D81" s="3" t="s">
        <v>91</v>
      </c>
      <c r="E81" s="12"/>
      <c r="F81" s="17">
        <v>4</v>
      </c>
      <c r="G81" s="12"/>
      <c r="H81" s="36">
        <f>H82+H83+H84+H85++H86++H87</f>
        <v>762.24</v>
      </c>
    </row>
    <row r="82" spans="1:8" ht="15">
      <c r="A82" s="10">
        <f aca="true" t="shared" si="6" ref="A82:A87">A81+0.1</f>
        <v>13.1</v>
      </c>
      <c r="B82" s="4"/>
      <c r="C82" s="16" t="s">
        <v>120</v>
      </c>
      <c r="D82" s="4" t="s">
        <v>70</v>
      </c>
      <c r="E82" s="8">
        <v>7.88</v>
      </c>
      <c r="F82" s="10">
        <f>E82*F81</f>
        <v>31.52</v>
      </c>
      <c r="G82" s="8">
        <v>4.6</v>
      </c>
      <c r="H82" s="21">
        <f aca="true" t="shared" si="7" ref="H82:H87">F82*G82</f>
        <v>144.992</v>
      </c>
    </row>
    <row r="83" spans="1:8" ht="15.75" customHeight="1">
      <c r="A83" s="10">
        <f t="shared" si="6"/>
        <v>13.2</v>
      </c>
      <c r="B83" s="4"/>
      <c r="C83" s="16" t="s">
        <v>121</v>
      </c>
      <c r="D83" s="4" t="s">
        <v>21</v>
      </c>
      <c r="E83" s="8">
        <v>0.04</v>
      </c>
      <c r="F83" s="10">
        <f>E83*F81</f>
        <v>0.16</v>
      </c>
      <c r="G83" s="8">
        <v>3.2</v>
      </c>
      <c r="H83" s="21">
        <f t="shared" si="7"/>
        <v>0.512</v>
      </c>
    </row>
    <row r="84" spans="1:8" ht="15" customHeight="1">
      <c r="A84" s="10">
        <f t="shared" si="6"/>
        <v>13.299999999999999</v>
      </c>
      <c r="B84" s="4"/>
      <c r="C84" s="16" t="s">
        <v>146</v>
      </c>
      <c r="D84" s="4" t="s">
        <v>62</v>
      </c>
      <c r="E84" s="8">
        <v>1</v>
      </c>
      <c r="F84" s="10">
        <f>E84*F81</f>
        <v>4</v>
      </c>
      <c r="G84" s="8">
        <v>110</v>
      </c>
      <c r="H84" s="21">
        <f t="shared" si="7"/>
        <v>440</v>
      </c>
    </row>
    <row r="85" spans="1:8" ht="15" customHeight="1">
      <c r="A85" s="10">
        <f t="shared" si="6"/>
        <v>13.399999999999999</v>
      </c>
      <c r="B85" s="4"/>
      <c r="C85" s="16" t="s">
        <v>103</v>
      </c>
      <c r="D85" s="4" t="s">
        <v>42</v>
      </c>
      <c r="E85" s="8">
        <v>1</v>
      </c>
      <c r="F85" s="10">
        <f>E85*F81</f>
        <v>4</v>
      </c>
      <c r="G85" s="8">
        <v>25</v>
      </c>
      <c r="H85" s="21">
        <f>F85*G85</f>
        <v>100</v>
      </c>
    </row>
    <row r="86" spans="1:8" ht="15" customHeight="1">
      <c r="A86" s="10">
        <f t="shared" si="6"/>
        <v>13.499999999999998</v>
      </c>
      <c r="B86" s="4"/>
      <c r="C86" s="16" t="s">
        <v>92</v>
      </c>
      <c r="D86" s="4" t="s">
        <v>42</v>
      </c>
      <c r="E86" s="8">
        <v>2</v>
      </c>
      <c r="F86" s="10">
        <f>E86*F81</f>
        <v>8</v>
      </c>
      <c r="G86" s="8">
        <v>9</v>
      </c>
      <c r="H86" s="21">
        <f t="shared" si="7"/>
        <v>72</v>
      </c>
    </row>
    <row r="87" spans="1:8" ht="15">
      <c r="A87" s="10">
        <f t="shared" si="6"/>
        <v>13.599999999999998</v>
      </c>
      <c r="B87" s="4"/>
      <c r="C87" s="16" t="s">
        <v>58</v>
      </c>
      <c r="D87" s="4" t="s">
        <v>21</v>
      </c>
      <c r="E87" s="8">
        <v>0.37</v>
      </c>
      <c r="F87" s="10">
        <f>E87*F81</f>
        <v>1.48</v>
      </c>
      <c r="G87" s="8">
        <v>3.2</v>
      </c>
      <c r="H87" s="21">
        <f t="shared" si="7"/>
        <v>4.736</v>
      </c>
    </row>
    <row r="88" spans="1:8" s="14" customFormat="1" ht="45" customHeight="1">
      <c r="A88" s="3" t="s">
        <v>45</v>
      </c>
      <c r="B88" s="3" t="s">
        <v>118</v>
      </c>
      <c r="C88" s="5" t="s">
        <v>147</v>
      </c>
      <c r="D88" s="3" t="s">
        <v>91</v>
      </c>
      <c r="E88" s="12"/>
      <c r="F88" s="17">
        <v>1</v>
      </c>
      <c r="G88" s="12"/>
      <c r="H88" s="36">
        <f>H89++H90++H91++H92</f>
        <v>154.31199999999998</v>
      </c>
    </row>
    <row r="89" spans="1:8" ht="15">
      <c r="A89" s="10">
        <f>A88+0.1</f>
        <v>14.1</v>
      </c>
      <c r="B89" s="4"/>
      <c r="C89" s="16" t="s">
        <v>116</v>
      </c>
      <c r="D89" s="4" t="s">
        <v>70</v>
      </c>
      <c r="E89" s="8">
        <v>4.2</v>
      </c>
      <c r="F89" s="10">
        <f>E89*F88</f>
        <v>4.2</v>
      </c>
      <c r="G89" s="8">
        <v>4.6</v>
      </c>
      <c r="H89" s="21">
        <f>F89*G89</f>
        <v>19.32</v>
      </c>
    </row>
    <row r="90" spans="1:8" ht="15">
      <c r="A90" s="10">
        <f>A89+0.1</f>
        <v>14.2</v>
      </c>
      <c r="B90" s="4"/>
      <c r="C90" s="16" t="s">
        <v>117</v>
      </c>
      <c r="D90" s="4" t="s">
        <v>21</v>
      </c>
      <c r="E90" s="8">
        <v>0.32</v>
      </c>
      <c r="F90" s="10">
        <f>E90*F88</f>
        <v>0.32</v>
      </c>
      <c r="G90" s="8">
        <v>3.2</v>
      </c>
      <c r="H90" s="21">
        <f>F90*G90</f>
        <v>1.024</v>
      </c>
    </row>
    <row r="91" spans="1:8" ht="15">
      <c r="A91" s="10">
        <f>A90+0.1</f>
        <v>14.299999999999999</v>
      </c>
      <c r="B91" s="4"/>
      <c r="C91" s="16" t="s">
        <v>130</v>
      </c>
      <c r="D91" s="4" t="s">
        <v>62</v>
      </c>
      <c r="E91" s="8">
        <v>1</v>
      </c>
      <c r="F91" s="10">
        <f>E91*F88</f>
        <v>1</v>
      </c>
      <c r="G91" s="10">
        <v>130</v>
      </c>
      <c r="H91" s="21">
        <f>F91*G91</f>
        <v>130</v>
      </c>
    </row>
    <row r="92" spans="1:8" ht="15">
      <c r="A92" s="10">
        <f>A91+0.1</f>
        <v>14.399999999999999</v>
      </c>
      <c r="B92" s="4"/>
      <c r="C92" s="16" t="s">
        <v>58</v>
      </c>
      <c r="D92" s="4" t="s">
        <v>21</v>
      </c>
      <c r="E92" s="8">
        <v>1.24</v>
      </c>
      <c r="F92" s="10">
        <f>E92*F88</f>
        <v>1.24</v>
      </c>
      <c r="G92" s="8">
        <v>3.2</v>
      </c>
      <c r="H92" s="21">
        <f>F92*G92</f>
        <v>3.968</v>
      </c>
    </row>
    <row r="93" spans="1:8" s="14" customFormat="1" ht="45.75" customHeight="1">
      <c r="A93" s="3" t="s">
        <v>67</v>
      </c>
      <c r="B93" s="3" t="s">
        <v>119</v>
      </c>
      <c r="C93" s="5" t="s">
        <v>148</v>
      </c>
      <c r="D93" s="3" t="s">
        <v>91</v>
      </c>
      <c r="E93" s="12"/>
      <c r="F93" s="17">
        <v>2</v>
      </c>
      <c r="G93" s="12"/>
      <c r="H93" s="36">
        <f>H94+H95+H96+H97++H98++H99</f>
        <v>401.12</v>
      </c>
    </row>
    <row r="94" spans="1:8" ht="15">
      <c r="A94" s="10">
        <f aca="true" t="shared" si="8" ref="A94:A99">A93+0.1</f>
        <v>15.1</v>
      </c>
      <c r="B94" s="4"/>
      <c r="C94" s="16" t="s">
        <v>120</v>
      </c>
      <c r="D94" s="4" t="s">
        <v>70</v>
      </c>
      <c r="E94" s="8">
        <v>7.88</v>
      </c>
      <c r="F94" s="10">
        <f>E94*F93</f>
        <v>15.76</v>
      </c>
      <c r="G94" s="8">
        <v>4.6</v>
      </c>
      <c r="H94" s="21">
        <f aca="true" t="shared" si="9" ref="H94:H99">F94*G94</f>
        <v>72.496</v>
      </c>
    </row>
    <row r="95" spans="1:8" ht="15.75" customHeight="1">
      <c r="A95" s="10">
        <f t="shared" si="8"/>
        <v>15.2</v>
      </c>
      <c r="B95" s="4"/>
      <c r="C95" s="16" t="s">
        <v>121</v>
      </c>
      <c r="D95" s="4" t="s">
        <v>21</v>
      </c>
      <c r="E95" s="8">
        <v>0.04</v>
      </c>
      <c r="F95" s="10">
        <f>E95*F93</f>
        <v>0.08</v>
      </c>
      <c r="G95" s="8">
        <v>3.2</v>
      </c>
      <c r="H95" s="21">
        <f t="shared" si="9"/>
        <v>0.256</v>
      </c>
    </row>
    <row r="96" spans="1:8" ht="15" customHeight="1">
      <c r="A96" s="10">
        <f t="shared" si="8"/>
        <v>15.299999999999999</v>
      </c>
      <c r="B96" s="4"/>
      <c r="C96" s="16" t="s">
        <v>150</v>
      </c>
      <c r="D96" s="4" t="s">
        <v>62</v>
      </c>
      <c r="E96" s="8">
        <v>1</v>
      </c>
      <c r="F96" s="10">
        <f>E96*F93</f>
        <v>2</v>
      </c>
      <c r="G96" s="8">
        <v>120</v>
      </c>
      <c r="H96" s="21">
        <f t="shared" si="9"/>
        <v>240</v>
      </c>
    </row>
    <row r="97" spans="1:8" ht="15" customHeight="1">
      <c r="A97" s="10">
        <f t="shared" si="8"/>
        <v>15.399999999999999</v>
      </c>
      <c r="B97" s="4"/>
      <c r="C97" s="16" t="s">
        <v>103</v>
      </c>
      <c r="D97" s="4" t="s">
        <v>42</v>
      </c>
      <c r="E97" s="8">
        <v>1</v>
      </c>
      <c r="F97" s="10">
        <f>E97*F93</f>
        <v>2</v>
      </c>
      <c r="G97" s="8">
        <v>25</v>
      </c>
      <c r="H97" s="21">
        <f t="shared" si="9"/>
        <v>50</v>
      </c>
    </row>
    <row r="98" spans="1:8" ht="15" customHeight="1">
      <c r="A98" s="10">
        <f t="shared" si="8"/>
        <v>15.499999999999998</v>
      </c>
      <c r="B98" s="4"/>
      <c r="C98" s="16" t="s">
        <v>92</v>
      </c>
      <c r="D98" s="4" t="s">
        <v>42</v>
      </c>
      <c r="E98" s="8">
        <v>2</v>
      </c>
      <c r="F98" s="10">
        <f>E98*F93</f>
        <v>4</v>
      </c>
      <c r="G98" s="8">
        <v>9</v>
      </c>
      <c r="H98" s="21">
        <f t="shared" si="9"/>
        <v>36</v>
      </c>
    </row>
    <row r="99" spans="1:8" ht="15">
      <c r="A99" s="10">
        <f t="shared" si="8"/>
        <v>15.599999999999998</v>
      </c>
      <c r="B99" s="4"/>
      <c r="C99" s="16" t="s">
        <v>58</v>
      </c>
      <c r="D99" s="4" t="s">
        <v>21</v>
      </c>
      <c r="E99" s="8">
        <v>0.37</v>
      </c>
      <c r="F99" s="10">
        <f>E99*F93</f>
        <v>0.74</v>
      </c>
      <c r="G99" s="8">
        <v>3.2</v>
      </c>
      <c r="H99" s="21">
        <f t="shared" si="9"/>
        <v>2.368</v>
      </c>
    </row>
    <row r="100" spans="1:8" s="14" customFormat="1" ht="47.25" customHeight="1">
      <c r="A100" s="3" t="s">
        <v>48</v>
      </c>
      <c r="B100" s="3" t="s">
        <v>119</v>
      </c>
      <c r="C100" s="5" t="s">
        <v>149</v>
      </c>
      <c r="D100" s="3" t="s">
        <v>91</v>
      </c>
      <c r="E100" s="12"/>
      <c r="F100" s="17">
        <v>1</v>
      </c>
      <c r="G100" s="12"/>
      <c r="H100" s="36">
        <f>H101+H102++H103++H104++H105</f>
        <v>152.56</v>
      </c>
    </row>
    <row r="101" spans="1:8" ht="15">
      <c r="A101" s="10">
        <f>A100+0.1</f>
        <v>16.1</v>
      </c>
      <c r="B101" s="4"/>
      <c r="C101" s="16" t="s">
        <v>120</v>
      </c>
      <c r="D101" s="4" t="s">
        <v>70</v>
      </c>
      <c r="E101" s="8">
        <v>7.88</v>
      </c>
      <c r="F101" s="10">
        <f>E101*F100</f>
        <v>7.88</v>
      </c>
      <c r="G101" s="8">
        <v>4.6</v>
      </c>
      <c r="H101" s="21">
        <f>F101*G101</f>
        <v>36.248</v>
      </c>
    </row>
    <row r="102" spans="1:8" ht="15.75" customHeight="1">
      <c r="A102" s="10">
        <f>A101+0.1</f>
        <v>16.200000000000003</v>
      </c>
      <c r="B102" s="4"/>
      <c r="C102" s="16" t="s">
        <v>121</v>
      </c>
      <c r="D102" s="4" t="s">
        <v>21</v>
      </c>
      <c r="E102" s="8">
        <v>0.04</v>
      </c>
      <c r="F102" s="10">
        <f>E102*F100</f>
        <v>0.04</v>
      </c>
      <c r="G102" s="8">
        <v>3.2</v>
      </c>
      <c r="H102" s="21">
        <f>F102*G102</f>
        <v>0.128</v>
      </c>
    </row>
    <row r="103" spans="1:8" ht="15" customHeight="1">
      <c r="A103" s="10">
        <f>A102+0.1</f>
        <v>16.300000000000004</v>
      </c>
      <c r="B103" s="4"/>
      <c r="C103" s="16" t="s">
        <v>149</v>
      </c>
      <c r="D103" s="4" t="s">
        <v>62</v>
      </c>
      <c r="E103" s="8">
        <v>1</v>
      </c>
      <c r="F103" s="10">
        <f>E103*F100</f>
        <v>1</v>
      </c>
      <c r="G103" s="8">
        <v>90</v>
      </c>
      <c r="H103" s="21">
        <f>F103*G103</f>
        <v>90</v>
      </c>
    </row>
    <row r="104" spans="1:8" ht="15" customHeight="1">
      <c r="A104" s="10">
        <f>A103+0.1</f>
        <v>16.400000000000006</v>
      </c>
      <c r="B104" s="4"/>
      <c r="C104" s="16" t="s">
        <v>103</v>
      </c>
      <c r="D104" s="4" t="s">
        <v>42</v>
      </c>
      <c r="E104" s="8">
        <v>1</v>
      </c>
      <c r="F104" s="10">
        <f>E104*F100</f>
        <v>1</v>
      </c>
      <c r="G104" s="8">
        <v>25</v>
      </c>
      <c r="H104" s="21">
        <f>F104*G104</f>
        <v>25</v>
      </c>
    </row>
    <row r="105" spans="1:8" ht="15">
      <c r="A105" s="10">
        <f>A104+0.1</f>
        <v>16.500000000000007</v>
      </c>
      <c r="B105" s="4"/>
      <c r="C105" s="16" t="s">
        <v>58</v>
      </c>
      <c r="D105" s="4" t="s">
        <v>21</v>
      </c>
      <c r="E105" s="8">
        <v>0.37</v>
      </c>
      <c r="F105" s="10">
        <f>E105*F100</f>
        <v>0.37</v>
      </c>
      <c r="G105" s="8">
        <v>3.2</v>
      </c>
      <c r="H105" s="21">
        <f>F105*G105</f>
        <v>1.184</v>
      </c>
    </row>
    <row r="106" spans="1:8" s="14" customFormat="1" ht="48" customHeight="1">
      <c r="A106" s="3" t="s">
        <v>49</v>
      </c>
      <c r="B106" s="3" t="s">
        <v>93</v>
      </c>
      <c r="C106" s="5" t="s">
        <v>122</v>
      </c>
      <c r="D106" s="3" t="s">
        <v>71</v>
      </c>
      <c r="E106" s="12"/>
      <c r="F106" s="17">
        <v>7</v>
      </c>
      <c r="G106" s="12"/>
      <c r="H106" s="36">
        <f>H107+H108+H109+H110</f>
        <v>125.013</v>
      </c>
    </row>
    <row r="107" spans="1:8" ht="15">
      <c r="A107" s="10">
        <f>A106+0.1</f>
        <v>17.1</v>
      </c>
      <c r="B107" s="4"/>
      <c r="C107" s="16" t="s">
        <v>101</v>
      </c>
      <c r="D107" s="4" t="s">
        <v>70</v>
      </c>
      <c r="E107" s="8">
        <v>0.529</v>
      </c>
      <c r="F107" s="10">
        <f>E107*F106</f>
        <v>3.7030000000000003</v>
      </c>
      <c r="G107" s="8">
        <v>4.6</v>
      </c>
      <c r="H107" s="21">
        <f>F107*G107</f>
        <v>17.0338</v>
      </c>
    </row>
    <row r="108" spans="1:8" ht="15">
      <c r="A108" s="10">
        <f>A107+0.1</f>
        <v>17.200000000000003</v>
      </c>
      <c r="B108" s="4"/>
      <c r="C108" s="16" t="s">
        <v>68</v>
      </c>
      <c r="D108" s="4" t="s">
        <v>21</v>
      </c>
      <c r="E108" s="8">
        <v>0.023</v>
      </c>
      <c r="F108" s="10">
        <f>E108*F106</f>
        <v>0.161</v>
      </c>
      <c r="G108" s="8">
        <v>3.2</v>
      </c>
      <c r="H108" s="21">
        <f>F108*G108</f>
        <v>0.5152</v>
      </c>
    </row>
    <row r="109" spans="1:8" ht="15" customHeight="1">
      <c r="A109" s="10">
        <f>A108+0.1</f>
        <v>17.300000000000004</v>
      </c>
      <c r="B109" s="4"/>
      <c r="C109" s="16" t="s">
        <v>123</v>
      </c>
      <c r="D109" s="4" t="s">
        <v>71</v>
      </c>
      <c r="E109" s="8">
        <v>1</v>
      </c>
      <c r="F109" s="10">
        <f>E109*F106</f>
        <v>7</v>
      </c>
      <c r="G109" s="10">
        <v>15</v>
      </c>
      <c r="H109" s="21">
        <f>F109*G109</f>
        <v>105</v>
      </c>
    </row>
    <row r="110" spans="1:8" ht="15">
      <c r="A110" s="10">
        <f>A109+0.1</f>
        <v>17.400000000000006</v>
      </c>
      <c r="B110" s="4"/>
      <c r="C110" s="16" t="s">
        <v>58</v>
      </c>
      <c r="D110" s="4" t="s">
        <v>21</v>
      </c>
      <c r="E110" s="8">
        <v>0.11</v>
      </c>
      <c r="F110" s="10">
        <f>E110*F106</f>
        <v>0.77</v>
      </c>
      <c r="G110" s="8">
        <v>3.2</v>
      </c>
      <c r="H110" s="21">
        <f>F110*G110</f>
        <v>2.4640000000000004</v>
      </c>
    </row>
    <row r="111" spans="1:8" s="14" customFormat="1" ht="45" customHeight="1">
      <c r="A111" s="3" t="s">
        <v>50</v>
      </c>
      <c r="B111" s="3" t="s">
        <v>93</v>
      </c>
      <c r="C111" s="5" t="s">
        <v>151</v>
      </c>
      <c r="D111" s="3" t="s">
        <v>71</v>
      </c>
      <c r="E111" s="12"/>
      <c r="F111" s="17">
        <v>2</v>
      </c>
      <c r="G111" s="12"/>
      <c r="H111" s="36">
        <f>H112+H113+H114+H115</f>
        <v>154.65120000000002</v>
      </c>
    </row>
    <row r="112" spans="1:8" ht="15">
      <c r="A112" s="10">
        <f>A111+0.1</f>
        <v>18.1</v>
      </c>
      <c r="B112" s="4"/>
      <c r="C112" s="16" t="s">
        <v>152</v>
      </c>
      <c r="D112" s="4" t="s">
        <v>70</v>
      </c>
      <c r="E112" s="8">
        <v>1.5</v>
      </c>
      <c r="F112" s="10">
        <f>E112*F111</f>
        <v>3</v>
      </c>
      <c r="G112" s="8">
        <v>4.6</v>
      </c>
      <c r="H112" s="21">
        <f>F112*G112</f>
        <v>13.799999999999999</v>
      </c>
    </row>
    <row r="113" spans="1:8" ht="15">
      <c r="A113" s="10">
        <f>A112+0.1</f>
        <v>18.200000000000003</v>
      </c>
      <c r="B113" s="4"/>
      <c r="C113" s="16" t="s">
        <v>68</v>
      </c>
      <c r="D113" s="4" t="s">
        <v>21</v>
      </c>
      <c r="E113" s="8">
        <v>0.023</v>
      </c>
      <c r="F113" s="10">
        <f>E113*F111</f>
        <v>0.046</v>
      </c>
      <c r="G113" s="8">
        <v>3.2</v>
      </c>
      <c r="H113" s="21">
        <f>F113*G113</f>
        <v>0.1472</v>
      </c>
    </row>
    <row r="114" spans="1:8" ht="15" customHeight="1">
      <c r="A114" s="10">
        <f>A113+0.1</f>
        <v>18.300000000000004</v>
      </c>
      <c r="B114" s="4"/>
      <c r="C114" s="16" t="s">
        <v>151</v>
      </c>
      <c r="D114" s="4" t="s">
        <v>71</v>
      </c>
      <c r="E114" s="8">
        <v>1</v>
      </c>
      <c r="F114" s="10">
        <f>E114*F111</f>
        <v>2</v>
      </c>
      <c r="G114" s="10">
        <v>70</v>
      </c>
      <c r="H114" s="21">
        <f>F114*G114</f>
        <v>140</v>
      </c>
    </row>
    <row r="115" spans="1:8" ht="15">
      <c r="A115" s="10">
        <f>A114+0.1</f>
        <v>18.400000000000006</v>
      </c>
      <c r="B115" s="4"/>
      <c r="C115" s="16" t="s">
        <v>58</v>
      </c>
      <c r="D115" s="4" t="s">
        <v>21</v>
      </c>
      <c r="E115" s="8">
        <v>0.11</v>
      </c>
      <c r="F115" s="10">
        <f>E115*F111</f>
        <v>0.22</v>
      </c>
      <c r="G115" s="8">
        <v>3.2</v>
      </c>
      <c r="H115" s="21">
        <f>F115*G115</f>
        <v>0.7040000000000001</v>
      </c>
    </row>
    <row r="116" spans="1:8" s="14" customFormat="1" ht="45" customHeight="1">
      <c r="A116" s="3" t="s">
        <v>51</v>
      </c>
      <c r="B116" s="3" t="s">
        <v>93</v>
      </c>
      <c r="C116" s="5" t="s">
        <v>132</v>
      </c>
      <c r="D116" s="3" t="s">
        <v>71</v>
      </c>
      <c r="E116" s="12"/>
      <c r="F116" s="17">
        <v>3</v>
      </c>
      <c r="G116" s="12"/>
      <c r="H116" s="36">
        <f>H117+H118+H119+H120</f>
        <v>908.577</v>
      </c>
    </row>
    <row r="117" spans="1:8" ht="15">
      <c r="A117" s="10">
        <f>A116+0.1</f>
        <v>19.1</v>
      </c>
      <c r="B117" s="4"/>
      <c r="C117" s="16" t="s">
        <v>101</v>
      </c>
      <c r="D117" s="4" t="s">
        <v>70</v>
      </c>
      <c r="E117" s="8">
        <v>0.529</v>
      </c>
      <c r="F117" s="10">
        <f>E117*F116</f>
        <v>1.5870000000000002</v>
      </c>
      <c r="G117" s="8">
        <v>4.6</v>
      </c>
      <c r="H117" s="21">
        <f>F117*G117</f>
        <v>7.3002</v>
      </c>
    </row>
    <row r="118" spans="1:8" ht="15">
      <c r="A118" s="10">
        <f>A117+0.1</f>
        <v>19.200000000000003</v>
      </c>
      <c r="B118" s="4"/>
      <c r="C118" s="16" t="s">
        <v>68</v>
      </c>
      <c r="D118" s="4" t="s">
        <v>21</v>
      </c>
      <c r="E118" s="8">
        <v>0.023</v>
      </c>
      <c r="F118" s="10">
        <f>E118*F116</f>
        <v>0.069</v>
      </c>
      <c r="G118" s="8">
        <v>3.2</v>
      </c>
      <c r="H118" s="21">
        <f>F118*G118</f>
        <v>0.22080000000000002</v>
      </c>
    </row>
    <row r="119" spans="1:8" ht="15" customHeight="1">
      <c r="A119" s="10">
        <f>A118+0.1</f>
        <v>19.300000000000004</v>
      </c>
      <c r="B119" s="4"/>
      <c r="C119" s="16" t="s">
        <v>131</v>
      </c>
      <c r="D119" s="4" t="s">
        <v>71</v>
      </c>
      <c r="E119" s="8">
        <v>1</v>
      </c>
      <c r="F119" s="10">
        <f>E119*F116</f>
        <v>3</v>
      </c>
      <c r="G119" s="10">
        <v>300</v>
      </c>
      <c r="H119" s="21">
        <f>F119*G119</f>
        <v>900</v>
      </c>
    </row>
    <row r="120" spans="1:8" ht="15">
      <c r="A120" s="10">
        <f>A119+0.1</f>
        <v>19.400000000000006</v>
      </c>
      <c r="B120" s="4"/>
      <c r="C120" s="16" t="s">
        <v>58</v>
      </c>
      <c r="D120" s="4" t="s">
        <v>21</v>
      </c>
      <c r="E120" s="8">
        <v>0.11</v>
      </c>
      <c r="F120" s="10">
        <f>E120*F116</f>
        <v>0.33</v>
      </c>
      <c r="G120" s="8">
        <v>3.2</v>
      </c>
      <c r="H120" s="21">
        <f>F120*G120</f>
        <v>1.056</v>
      </c>
    </row>
    <row r="121" spans="1:8" s="14" customFormat="1" ht="52.5" customHeight="1">
      <c r="A121" s="3" t="s">
        <v>52</v>
      </c>
      <c r="B121" s="3" t="s">
        <v>55</v>
      </c>
      <c r="C121" s="5" t="s">
        <v>94</v>
      </c>
      <c r="D121" s="3" t="s">
        <v>42</v>
      </c>
      <c r="E121" s="17"/>
      <c r="F121" s="17">
        <v>8</v>
      </c>
      <c r="G121" s="17"/>
      <c r="H121" s="36">
        <f>H122+H123</f>
        <v>39.744</v>
      </c>
    </row>
    <row r="122" spans="1:8" ht="14.25" customHeight="1">
      <c r="A122" s="10">
        <f>A121+0.1</f>
        <v>20.1</v>
      </c>
      <c r="B122" s="4"/>
      <c r="C122" s="16" t="s">
        <v>63</v>
      </c>
      <c r="D122" s="4" t="s">
        <v>57</v>
      </c>
      <c r="E122" s="9">
        <v>0.76</v>
      </c>
      <c r="F122" s="10">
        <f>E122*F121</f>
        <v>6.08</v>
      </c>
      <c r="G122" s="8">
        <v>4.6</v>
      </c>
      <c r="H122" s="21">
        <f>F122*G122</f>
        <v>27.967999999999996</v>
      </c>
    </row>
    <row r="123" spans="1:8" ht="14.25" customHeight="1">
      <c r="A123" s="10">
        <f>A122+0.1</f>
        <v>20.200000000000003</v>
      </c>
      <c r="B123" s="4"/>
      <c r="C123" s="16" t="s">
        <v>64</v>
      </c>
      <c r="D123" s="4" t="s">
        <v>21</v>
      </c>
      <c r="E123" s="9">
        <v>0.46</v>
      </c>
      <c r="F123" s="10">
        <f>E123*F121</f>
        <v>3.68</v>
      </c>
      <c r="G123" s="10">
        <v>3.2</v>
      </c>
      <c r="H123" s="21">
        <f>F123*G123</f>
        <v>11.776000000000002</v>
      </c>
    </row>
    <row r="124" spans="1:10" ht="13.5">
      <c r="A124" s="3"/>
      <c r="B124" s="4"/>
      <c r="C124" s="3" t="s">
        <v>46</v>
      </c>
      <c r="D124" s="3" t="s">
        <v>21</v>
      </c>
      <c r="E124" s="12"/>
      <c r="F124" s="12"/>
      <c r="G124" s="15"/>
      <c r="H124" s="36" t="e">
        <f>H121++#REF!++#REF!+H116++H111+H106++H81++H76+#REF!+H70++H64++#REF!++H51++H29++H22++H15</f>
        <v>#REF!</v>
      </c>
      <c r="I124" s="25"/>
      <c r="J124" s="14"/>
    </row>
    <row r="125" spans="1:10" ht="16.5" customHeight="1">
      <c r="A125" s="3"/>
      <c r="B125" s="4"/>
      <c r="C125" s="3" t="s">
        <v>47</v>
      </c>
      <c r="D125" s="3" t="s">
        <v>21</v>
      </c>
      <c r="E125" s="12"/>
      <c r="F125" s="12"/>
      <c r="G125" s="12"/>
      <c r="H125" s="36" t="e">
        <f>H122+#REF!+#REF!+H117+H112+H107+H82+H77+#REF!+H71+H65+#REF!+#REF!+H52+H30+H23+H16</f>
        <v>#REF!</v>
      </c>
      <c r="I125" s="38"/>
      <c r="J125" s="14"/>
    </row>
    <row r="126" spans="1:10" ht="27.75" customHeight="1">
      <c r="A126" s="3"/>
      <c r="B126" s="4"/>
      <c r="C126" s="3" t="s">
        <v>53</v>
      </c>
      <c r="D126" s="3" t="s">
        <v>21</v>
      </c>
      <c r="E126" s="12"/>
      <c r="F126" s="12"/>
      <c r="G126" s="12"/>
      <c r="H126" s="36" t="e">
        <f>H124-H125</f>
        <v>#REF!</v>
      </c>
      <c r="I126" s="14"/>
      <c r="J126" s="14"/>
    </row>
    <row r="127" spans="1:10" ht="15">
      <c r="A127" s="3"/>
      <c r="B127" s="4"/>
      <c r="C127" s="5" t="s">
        <v>129</v>
      </c>
      <c r="D127" s="5"/>
      <c r="E127" s="11"/>
      <c r="F127" s="11"/>
      <c r="G127" s="11"/>
      <c r="H127" s="21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28</v>
      </c>
      <c r="D128" s="3" t="s">
        <v>21</v>
      </c>
      <c r="E128" s="12"/>
      <c r="F128" s="12"/>
      <c r="G128" s="12"/>
      <c r="H128" s="36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126</v>
      </c>
      <c r="D129" s="3" t="s">
        <v>21</v>
      </c>
      <c r="E129" s="12"/>
      <c r="F129" s="12"/>
      <c r="G129" s="12"/>
      <c r="H129" s="36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28</v>
      </c>
      <c r="D130" s="3" t="s">
        <v>21</v>
      </c>
      <c r="E130" s="12"/>
      <c r="F130" s="12"/>
      <c r="G130" s="12"/>
      <c r="H130" s="36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127</v>
      </c>
      <c r="D131" s="3" t="s">
        <v>21</v>
      </c>
      <c r="E131" s="12"/>
      <c r="F131" s="12"/>
      <c r="G131" s="12"/>
      <c r="H131" s="36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54</v>
      </c>
      <c r="D132" s="3" t="s">
        <v>21</v>
      </c>
      <c r="E132" s="8"/>
      <c r="F132" s="8"/>
      <c r="G132" s="20"/>
      <c r="H132" s="36" t="e">
        <f>H130+H131</f>
        <v>#REF!</v>
      </c>
    </row>
    <row r="135" spans="1:7" ht="15">
      <c r="A135" s="27"/>
      <c r="B135" s="27"/>
      <c r="C135" s="27"/>
      <c r="D135" s="27"/>
      <c r="E135" s="27"/>
      <c r="F135" s="27"/>
      <c r="G135" s="27"/>
    </row>
    <row r="136" spans="1:9" ht="15" customHeight="1">
      <c r="A136" s="206" t="s">
        <v>95</v>
      </c>
      <c r="B136" s="206"/>
      <c r="C136" s="206"/>
      <c r="D136" s="206"/>
      <c r="E136" s="206"/>
      <c r="F136" s="206"/>
      <c r="G136" s="206"/>
      <c r="H136" s="206"/>
      <c r="I136" s="23"/>
    </row>
    <row r="139" spans="3:10" ht="15" customHeight="1">
      <c r="C139" s="207"/>
      <c r="D139" s="207"/>
      <c r="E139" s="207"/>
      <c r="F139" s="207"/>
      <c r="G139" s="207"/>
      <c r="H139" s="207"/>
      <c r="I139" s="207"/>
      <c r="J139" s="207"/>
    </row>
  </sheetData>
  <sheetProtection/>
  <mergeCells count="16">
    <mergeCell ref="A7:D7"/>
    <mergeCell ref="A8:D8"/>
    <mergeCell ref="A1:H1"/>
    <mergeCell ref="A3:H3"/>
    <mergeCell ref="A4:H4"/>
    <mergeCell ref="A6:H6"/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A20" sqref="A20:IV21"/>
    </sheetView>
  </sheetViews>
  <sheetFormatPr defaultColWidth="9.00390625" defaultRowHeight="12.75"/>
  <cols>
    <col min="1" max="1" width="5.25390625" style="0" customWidth="1"/>
    <col min="2" max="2" width="20.375" style="0" customWidth="1"/>
    <col min="3" max="3" width="42.125" style="0" customWidth="1"/>
    <col min="4" max="4" width="13.875" style="0" customWidth="1"/>
    <col min="5" max="5" width="15.25390625" style="0" customWidth="1"/>
    <col min="6" max="6" width="13.00390625" style="0" customWidth="1"/>
    <col min="7" max="7" width="12.875" style="0" customWidth="1"/>
    <col min="8" max="8" width="17.25390625" style="0" customWidth="1"/>
    <col min="9" max="9" width="18.375" style="0" customWidth="1"/>
  </cols>
  <sheetData>
    <row r="1" spans="1:8" ht="18">
      <c r="A1" s="231" t="s">
        <v>289</v>
      </c>
      <c r="B1" s="231"/>
      <c r="C1" s="231"/>
      <c r="D1" s="231"/>
      <c r="E1" s="231"/>
      <c r="F1" s="231"/>
      <c r="G1" s="231"/>
      <c r="H1" s="231"/>
    </row>
    <row r="2" spans="1:8" ht="13.5" customHeight="1">
      <c r="A2" s="229" t="s">
        <v>166</v>
      </c>
      <c r="B2" s="229"/>
      <c r="C2" s="229"/>
      <c r="D2" s="229"/>
      <c r="E2" s="229"/>
      <c r="F2" s="229"/>
      <c r="G2" s="229"/>
      <c r="H2" s="229"/>
    </row>
    <row r="3" spans="1:8" ht="15">
      <c r="A3" s="221" t="s">
        <v>167</v>
      </c>
      <c r="B3" s="221"/>
      <c r="C3" s="221"/>
      <c r="D3" s="221"/>
      <c r="E3" s="221"/>
      <c r="F3" s="221"/>
      <c r="G3" s="221"/>
      <c r="H3" s="221"/>
    </row>
    <row r="4" spans="1:8" ht="15.75" customHeight="1">
      <c r="A4" s="229" t="s">
        <v>168</v>
      </c>
      <c r="B4" s="229"/>
      <c r="C4" s="229"/>
      <c r="D4" s="229"/>
      <c r="E4" s="229"/>
      <c r="F4" s="229"/>
      <c r="G4" s="229"/>
      <c r="H4" s="229"/>
    </row>
    <row r="5" spans="1:8" ht="17.25" customHeight="1">
      <c r="A5" s="225" t="s">
        <v>169</v>
      </c>
      <c r="B5" s="225"/>
      <c r="C5" s="225"/>
      <c r="D5" s="225"/>
      <c r="E5" s="178">
        <f>H27</f>
        <v>0</v>
      </c>
      <c r="F5" s="46" t="s">
        <v>19</v>
      </c>
      <c r="G5" s="47"/>
      <c r="H5" s="47"/>
    </row>
    <row r="6" spans="1:8" ht="21" customHeight="1">
      <c r="A6" s="225" t="s">
        <v>204</v>
      </c>
      <c r="B6" s="225"/>
      <c r="C6" s="225"/>
      <c r="D6" s="225"/>
      <c r="E6" s="178">
        <f>H26</f>
        <v>0</v>
      </c>
      <c r="F6" s="46" t="s">
        <v>19</v>
      </c>
      <c r="G6" s="47"/>
      <c r="H6" s="47"/>
    </row>
    <row r="7" spans="1:8" ht="18" customHeight="1">
      <c r="A7" s="225" t="s">
        <v>170</v>
      </c>
      <c r="B7" s="225"/>
      <c r="C7" s="225"/>
      <c r="D7" s="225"/>
      <c r="E7" s="178">
        <f>'ob.1'!G8</f>
        <v>0</v>
      </c>
      <c r="F7" s="46" t="s">
        <v>19</v>
      </c>
      <c r="G7" s="47"/>
      <c r="H7" s="47"/>
    </row>
    <row r="8" spans="1:8" ht="9.75" customHeight="1">
      <c r="A8" s="44"/>
      <c r="B8" s="44"/>
      <c r="C8" s="44"/>
      <c r="D8" s="44"/>
      <c r="E8" s="44"/>
      <c r="F8" s="44"/>
      <c r="G8" s="44"/>
      <c r="H8" s="44"/>
    </row>
    <row r="9" spans="1:8" ht="15" customHeight="1">
      <c r="A9" s="226" t="s">
        <v>255</v>
      </c>
      <c r="B9" s="226"/>
      <c r="C9" s="226"/>
      <c r="D9" s="226"/>
      <c r="E9" s="226"/>
      <c r="F9" s="226"/>
      <c r="G9" s="226"/>
      <c r="H9" s="226"/>
    </row>
    <row r="10" spans="1:8" ht="3.75" customHeight="1">
      <c r="A10" s="226"/>
      <c r="B10" s="226"/>
      <c r="C10" s="226"/>
      <c r="D10" s="226"/>
      <c r="E10" s="226"/>
      <c r="F10" s="226"/>
      <c r="G10" s="226"/>
      <c r="H10" s="226"/>
    </row>
    <row r="11" spans="1:8" ht="19.5" customHeight="1">
      <c r="A11" s="227" t="s">
        <v>171</v>
      </c>
      <c r="B11" s="227"/>
      <c r="C11" s="227"/>
      <c r="D11" s="227"/>
      <c r="E11" s="227"/>
      <c r="F11" s="227"/>
      <c r="G11" s="227"/>
      <c r="H11" s="227"/>
    </row>
    <row r="12" spans="1:8" ht="5.25" customHeight="1">
      <c r="A12" s="48"/>
      <c r="B12" s="48"/>
      <c r="C12" s="48"/>
      <c r="D12" s="48"/>
      <c r="E12" s="48"/>
      <c r="F12" s="48"/>
      <c r="G12" s="48"/>
      <c r="H12" s="48"/>
    </row>
    <row r="13" spans="1:8" ht="26.25" customHeight="1">
      <c r="A13" s="228" t="s">
        <v>336</v>
      </c>
      <c r="B13" s="228"/>
      <c r="C13" s="228"/>
      <c r="D13" s="228"/>
      <c r="E13" s="228"/>
      <c r="F13" s="228"/>
      <c r="G13" s="228"/>
      <c r="H13" s="228"/>
    </row>
    <row r="14" spans="1:8" ht="11.25" customHeight="1">
      <c r="A14" s="229" t="s">
        <v>56</v>
      </c>
      <c r="B14" s="230"/>
      <c r="C14" s="230"/>
      <c r="D14" s="230"/>
      <c r="E14" s="230"/>
      <c r="F14" s="230"/>
      <c r="G14" s="230"/>
      <c r="H14" s="230"/>
    </row>
    <row r="15" spans="1:8" ht="15">
      <c r="A15" s="221" t="s">
        <v>172</v>
      </c>
      <c r="B15" s="221"/>
      <c r="C15" s="221"/>
      <c r="D15" s="221"/>
      <c r="E15" s="221"/>
      <c r="F15" s="221"/>
      <c r="G15" s="221"/>
      <c r="H15" s="221"/>
    </row>
    <row r="16" spans="1:8" ht="6" customHeight="1">
      <c r="A16" s="45"/>
      <c r="B16" s="45"/>
      <c r="C16" s="45"/>
      <c r="D16" s="45"/>
      <c r="E16" s="45"/>
      <c r="F16" s="45"/>
      <c r="G16" s="45"/>
      <c r="H16" s="45"/>
    </row>
    <row r="17" spans="1:8" ht="24" customHeight="1">
      <c r="A17" s="210" t="s">
        <v>22</v>
      </c>
      <c r="B17" s="222" t="s">
        <v>173</v>
      </c>
      <c r="C17" s="222" t="s">
        <v>174</v>
      </c>
      <c r="D17" s="224" t="s">
        <v>175</v>
      </c>
      <c r="E17" s="224"/>
      <c r="F17" s="224"/>
      <c r="G17" s="224"/>
      <c r="H17" s="224"/>
    </row>
    <row r="18" spans="1:8" ht="65.25" customHeight="1">
      <c r="A18" s="210"/>
      <c r="B18" s="223"/>
      <c r="C18" s="223"/>
      <c r="D18" s="50" t="s">
        <v>213</v>
      </c>
      <c r="E18" s="50" t="s">
        <v>214</v>
      </c>
      <c r="F18" s="50" t="s">
        <v>217</v>
      </c>
      <c r="G18" s="50" t="s">
        <v>177</v>
      </c>
      <c r="H18" s="50" t="s">
        <v>178</v>
      </c>
    </row>
    <row r="19" spans="1:8" ht="15">
      <c r="A19" s="49">
        <v>1</v>
      </c>
      <c r="B19" s="49">
        <v>2</v>
      </c>
      <c r="C19" s="49">
        <v>3</v>
      </c>
      <c r="D19" s="49">
        <v>4</v>
      </c>
      <c r="E19" s="49">
        <v>4</v>
      </c>
      <c r="F19" s="49">
        <v>5</v>
      </c>
      <c r="G19" s="49">
        <v>6</v>
      </c>
      <c r="H19" s="49">
        <v>7</v>
      </c>
    </row>
    <row r="20" spans="1:8" ht="22.5" customHeight="1">
      <c r="A20" s="49"/>
      <c r="B20" s="52"/>
      <c r="C20" s="51" t="s">
        <v>179</v>
      </c>
      <c r="D20" s="54"/>
      <c r="E20" s="54"/>
      <c r="F20" s="54"/>
      <c r="G20" s="54"/>
      <c r="H20" s="54"/>
    </row>
    <row r="21" spans="1:8" ht="20.25" customHeight="1">
      <c r="A21" s="50">
        <v>1</v>
      </c>
      <c r="B21" s="52"/>
      <c r="C21" s="53" t="s">
        <v>180</v>
      </c>
      <c r="D21" s="54"/>
      <c r="E21" s="54"/>
      <c r="F21" s="54"/>
      <c r="G21" s="54"/>
      <c r="H21" s="54"/>
    </row>
    <row r="22" spans="1:10" s="14" customFormat="1" ht="62.25" customHeight="1">
      <c r="A22" s="103">
        <v>1.1</v>
      </c>
      <c r="B22" s="111" t="s">
        <v>181</v>
      </c>
      <c r="C22" s="104" t="s">
        <v>337</v>
      </c>
      <c r="D22" s="104">
        <f>'ob.1'!D8</f>
        <v>0</v>
      </c>
      <c r="E22" s="104">
        <f>'ob.1'!E8</f>
        <v>0</v>
      </c>
      <c r="F22" s="104"/>
      <c r="G22" s="104"/>
      <c r="H22" s="177">
        <f>'ob.1'!F8</f>
        <v>0</v>
      </c>
      <c r="J22" s="182"/>
    </row>
    <row r="23" spans="1:9" ht="27.75" customHeight="1">
      <c r="A23" s="49"/>
      <c r="B23" s="52"/>
      <c r="C23" s="71" t="s">
        <v>189</v>
      </c>
      <c r="D23" s="52">
        <f>D22</f>
        <v>0</v>
      </c>
      <c r="E23" s="52">
        <f>E22</f>
        <v>0</v>
      </c>
      <c r="F23" s="52"/>
      <c r="G23" s="52"/>
      <c r="H23" s="176">
        <f>H22</f>
        <v>0</v>
      </c>
      <c r="I23" s="39"/>
    </row>
    <row r="24" spans="1:8" s="14" customFormat="1" ht="36.75" customHeight="1">
      <c r="A24" s="103">
        <v>1.1</v>
      </c>
      <c r="B24" s="111"/>
      <c r="C24" s="149" t="s">
        <v>325</v>
      </c>
      <c r="D24" s="104"/>
      <c r="E24" s="104"/>
      <c r="F24" s="104"/>
      <c r="G24" s="104"/>
      <c r="H24" s="177">
        <f>H23*0.03</f>
        <v>0</v>
      </c>
    </row>
    <row r="25" spans="1:9" ht="25.5" customHeight="1">
      <c r="A25" s="49"/>
      <c r="B25" s="52"/>
      <c r="C25" s="71" t="s">
        <v>189</v>
      </c>
      <c r="D25" s="52"/>
      <c r="E25" s="52"/>
      <c r="F25" s="52"/>
      <c r="G25" s="52"/>
      <c r="H25" s="176">
        <f>H23+H24</f>
        <v>0</v>
      </c>
      <c r="I25" s="39"/>
    </row>
    <row r="26" spans="1:8" s="14" customFormat="1" ht="23.25" customHeight="1">
      <c r="A26" s="103">
        <v>1.1</v>
      </c>
      <c r="B26" s="111"/>
      <c r="C26" s="149" t="s">
        <v>243</v>
      </c>
      <c r="D26" s="104">
        <v>0.18</v>
      </c>
      <c r="E26" s="104"/>
      <c r="F26" s="104"/>
      <c r="G26" s="104"/>
      <c r="H26" s="177">
        <f>H25*D26</f>
        <v>0</v>
      </c>
    </row>
    <row r="27" spans="1:9" ht="29.25" customHeight="1">
      <c r="A27" s="49"/>
      <c r="B27" s="52"/>
      <c r="C27" s="71" t="s">
        <v>244</v>
      </c>
      <c r="D27" s="52"/>
      <c r="E27" s="52"/>
      <c r="F27" s="52"/>
      <c r="G27" s="52"/>
      <c r="H27" s="176">
        <f>H25+H26</f>
        <v>0</v>
      </c>
      <c r="I27" s="39"/>
    </row>
    <row r="28" spans="1:9" s="41" customFormat="1" ht="14.25" customHeight="1">
      <c r="A28" s="56"/>
      <c r="B28" s="57"/>
      <c r="C28" s="58"/>
      <c r="D28" s="59"/>
      <c r="E28" s="59"/>
      <c r="F28" s="60"/>
      <c r="G28" s="59"/>
      <c r="H28" s="59"/>
      <c r="I28" s="138"/>
    </row>
    <row r="29" spans="1:9" ht="16.5" customHeight="1">
      <c r="A29" s="61"/>
      <c r="B29" s="61"/>
      <c r="C29" s="62"/>
      <c r="D29" s="62"/>
      <c r="E29" s="62"/>
      <c r="F29" s="63"/>
      <c r="G29" s="62"/>
      <c r="H29" s="64"/>
      <c r="I29" s="35"/>
    </row>
  </sheetData>
  <sheetProtection/>
  <mergeCells count="17">
    <mergeCell ref="A1:H1"/>
    <mergeCell ref="A2:H2"/>
    <mergeCell ref="A3:H3"/>
    <mergeCell ref="A4:H4"/>
    <mergeCell ref="A5:D5"/>
    <mergeCell ref="A6:D6"/>
    <mergeCell ref="A7:D7"/>
    <mergeCell ref="A9:H9"/>
    <mergeCell ref="A10:H10"/>
    <mergeCell ref="A11:H11"/>
    <mergeCell ref="A13:H13"/>
    <mergeCell ref="A14:H14"/>
    <mergeCell ref="A15:H15"/>
    <mergeCell ref="A17:A18"/>
    <mergeCell ref="B17:B18"/>
    <mergeCell ref="C17:C18"/>
    <mergeCell ref="D17:H17"/>
  </mergeCells>
  <printOptions/>
  <pageMargins left="0.3937007874015748" right="0.1968503937007874" top="0.3937007874015748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5.25390625" style="0" customWidth="1"/>
    <col min="2" max="2" width="18.625" style="0" customWidth="1"/>
    <col min="3" max="3" width="48.125" style="0" customWidth="1"/>
    <col min="4" max="4" width="14.125" style="0" customWidth="1"/>
    <col min="5" max="5" width="12.625" style="0" customWidth="1"/>
    <col min="6" max="6" width="13.875" style="0" customWidth="1"/>
    <col min="7" max="7" width="12.125" style="0" customWidth="1"/>
    <col min="8" max="8" width="12.75390625" style="0" customWidth="1"/>
  </cols>
  <sheetData>
    <row r="1" spans="1:13" ht="28.5" customHeight="1">
      <c r="A1" s="231" t="s">
        <v>216</v>
      </c>
      <c r="B1" s="231"/>
      <c r="C1" s="231"/>
      <c r="D1" s="231"/>
      <c r="E1" s="231"/>
      <c r="F1" s="231"/>
      <c r="G1" s="231"/>
      <c r="H1" s="231"/>
      <c r="I1" s="47"/>
      <c r="J1" s="47"/>
      <c r="K1" s="47"/>
      <c r="L1" s="47"/>
      <c r="M1" s="24"/>
    </row>
    <row r="2" spans="1:13" ht="45" customHeight="1">
      <c r="A2" s="228" t="s">
        <v>336</v>
      </c>
      <c r="B2" s="228"/>
      <c r="C2" s="228"/>
      <c r="D2" s="228"/>
      <c r="E2" s="228"/>
      <c r="F2" s="228"/>
      <c r="G2" s="228"/>
      <c r="H2" s="228"/>
      <c r="I2" s="139"/>
      <c r="J2" s="139"/>
      <c r="K2" s="139"/>
      <c r="L2" s="139"/>
      <c r="M2" s="24"/>
    </row>
    <row r="3" spans="1:13" ht="24.75" customHeight="1">
      <c r="A3" s="232" t="s">
        <v>188</v>
      </c>
      <c r="B3" s="232"/>
      <c r="C3" s="232"/>
      <c r="D3" s="232"/>
      <c r="E3" s="232"/>
      <c r="F3" s="232"/>
      <c r="G3" s="232"/>
      <c r="H3" s="232"/>
      <c r="I3" s="24"/>
      <c r="J3" s="24"/>
      <c r="K3" s="24"/>
      <c r="L3" s="24"/>
      <c r="M3" s="24"/>
    </row>
    <row r="4" spans="1:13" ht="24.75" customHeight="1">
      <c r="A4" s="210" t="s">
        <v>22</v>
      </c>
      <c r="B4" s="222" t="s">
        <v>173</v>
      </c>
      <c r="C4" s="222" t="s">
        <v>183</v>
      </c>
      <c r="D4" s="233" t="s">
        <v>184</v>
      </c>
      <c r="E4" s="234"/>
      <c r="F4" s="235"/>
      <c r="G4" s="222" t="s">
        <v>185</v>
      </c>
      <c r="H4" s="222" t="s">
        <v>186</v>
      </c>
      <c r="I4" s="24"/>
      <c r="J4" s="24"/>
      <c r="K4" s="24"/>
      <c r="L4" s="24"/>
      <c r="M4" s="24"/>
    </row>
    <row r="5" spans="1:13" ht="65.25" customHeight="1">
      <c r="A5" s="210"/>
      <c r="B5" s="223"/>
      <c r="C5" s="223"/>
      <c r="D5" s="68" t="s">
        <v>176</v>
      </c>
      <c r="E5" s="68" t="s">
        <v>215</v>
      </c>
      <c r="F5" s="68" t="s">
        <v>187</v>
      </c>
      <c r="G5" s="223"/>
      <c r="H5" s="223"/>
      <c r="I5" s="24"/>
      <c r="J5" s="24"/>
      <c r="K5" s="24"/>
      <c r="L5" s="24"/>
      <c r="M5" s="24"/>
    </row>
    <row r="6" spans="1:13" ht="26.25" customHeight="1">
      <c r="A6" s="69">
        <v>1</v>
      </c>
      <c r="B6" s="179" t="s">
        <v>256</v>
      </c>
      <c r="C6" s="165" t="s">
        <v>241</v>
      </c>
      <c r="D6" s="101">
        <f>'1-1'!M120</f>
        <v>0</v>
      </c>
      <c r="E6" s="101"/>
      <c r="F6" s="101">
        <f>D6</f>
        <v>0</v>
      </c>
      <c r="G6" s="101">
        <f>'1-1'!J111</f>
        <v>0</v>
      </c>
      <c r="H6" s="70"/>
      <c r="I6" s="24"/>
      <c r="J6" s="24"/>
      <c r="K6" s="24"/>
      <c r="L6" s="24"/>
      <c r="M6" s="24"/>
    </row>
    <row r="7" spans="1:13" ht="23.25" customHeight="1">
      <c r="A7" s="69">
        <v>3</v>
      </c>
      <c r="B7" s="183" t="s">
        <v>257</v>
      </c>
      <c r="C7" s="183" t="s">
        <v>223</v>
      </c>
      <c r="D7" s="101"/>
      <c r="E7" s="101">
        <f>'1-2'!M51</f>
        <v>0</v>
      </c>
      <c r="F7" s="101">
        <f>E7</f>
        <v>0</v>
      </c>
      <c r="G7" s="101">
        <f>'1-2'!J45</f>
        <v>0</v>
      </c>
      <c r="H7" s="70"/>
      <c r="I7" s="24"/>
      <c r="J7" s="24"/>
      <c r="K7" s="24"/>
      <c r="L7" s="24"/>
      <c r="M7" s="24"/>
    </row>
    <row r="8" spans="1:13" ht="39.75" customHeight="1">
      <c r="A8" s="68"/>
      <c r="B8" s="69"/>
      <c r="C8" s="71" t="s">
        <v>189</v>
      </c>
      <c r="D8" s="166">
        <f>SUM(D6:D7)</f>
        <v>0</v>
      </c>
      <c r="E8" s="166">
        <f>E7</f>
        <v>0</v>
      </c>
      <c r="F8" s="166">
        <f>SUM(F6:F7)</f>
        <v>0</v>
      </c>
      <c r="G8" s="166">
        <f>SUM(G6:G7)</f>
        <v>0</v>
      </c>
      <c r="H8" s="72"/>
      <c r="I8" s="24"/>
      <c r="J8" s="24"/>
      <c r="K8" s="24"/>
      <c r="L8" s="24"/>
      <c r="M8" s="24"/>
    </row>
    <row r="9" spans="1:13" ht="18">
      <c r="A9" s="67"/>
      <c r="B9" s="67"/>
      <c r="C9" s="67"/>
      <c r="D9" s="67"/>
      <c r="E9" s="67"/>
      <c r="F9" s="67"/>
      <c r="G9" s="67"/>
      <c r="H9" s="67"/>
      <c r="I9" s="24"/>
      <c r="J9" s="24"/>
      <c r="K9" s="24"/>
      <c r="L9" s="24"/>
      <c r="M9" s="24"/>
    </row>
    <row r="10" spans="1:13" ht="18">
      <c r="A10" s="47"/>
      <c r="B10" s="47"/>
      <c r="C10" s="62"/>
      <c r="D10" s="62"/>
      <c r="E10" s="63"/>
      <c r="F10" s="47"/>
      <c r="G10" s="62"/>
      <c r="H10" s="47"/>
      <c r="I10" s="24"/>
      <c r="J10" s="24"/>
      <c r="K10" s="24"/>
      <c r="L10" s="24"/>
      <c r="M10" s="24"/>
    </row>
    <row r="11" spans="1:13" ht="18">
      <c r="A11" s="47"/>
      <c r="B11" s="231"/>
      <c r="C11" s="231"/>
      <c r="D11" s="231"/>
      <c r="E11" s="231"/>
      <c r="F11" s="231"/>
      <c r="G11" s="231"/>
      <c r="H11" s="47"/>
      <c r="I11" s="24"/>
      <c r="J11" s="24"/>
      <c r="K11" s="24"/>
      <c r="L11" s="24"/>
      <c r="M11" s="24"/>
    </row>
    <row r="12" spans="1:13" ht="16.5">
      <c r="A12" s="32"/>
      <c r="B12" s="32"/>
      <c r="C12" s="65"/>
      <c r="D12" s="65"/>
      <c r="E12" s="66"/>
      <c r="F12" s="32"/>
      <c r="G12" s="32"/>
      <c r="H12" s="32"/>
      <c r="I12" s="24"/>
      <c r="J12" s="24"/>
      <c r="K12" s="24"/>
      <c r="L12" s="24"/>
      <c r="M12" s="24"/>
    </row>
  </sheetData>
  <sheetProtection/>
  <mergeCells count="10">
    <mergeCell ref="B11:G11"/>
    <mergeCell ref="A1:H1"/>
    <mergeCell ref="A2:H2"/>
    <mergeCell ref="A3:H3"/>
    <mergeCell ref="A4:A5"/>
    <mergeCell ref="B4:B5"/>
    <mergeCell ref="C4:C5"/>
    <mergeCell ref="D4:F4"/>
    <mergeCell ref="G4:G5"/>
    <mergeCell ref="H4:H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6"/>
  <sheetViews>
    <sheetView zoomScalePageLayoutView="0" workbookViewId="0" topLeftCell="A106">
      <selection activeCell="K20" sqref="K20"/>
    </sheetView>
  </sheetViews>
  <sheetFormatPr defaultColWidth="9.00390625" defaultRowHeight="12.75"/>
  <cols>
    <col min="1" max="1" width="4.25390625" style="0" customWidth="1"/>
    <col min="2" max="2" width="10.75390625" style="0" customWidth="1"/>
    <col min="3" max="3" width="36.625" style="0" customWidth="1"/>
    <col min="4" max="4" width="7.625" style="0" customWidth="1"/>
    <col min="5" max="5" width="9.375" style="0" customWidth="1"/>
    <col min="6" max="6" width="8.625" style="0" customWidth="1"/>
    <col min="8" max="8" width="10.25390625" style="0" customWidth="1"/>
    <col min="9" max="9" width="9.375" style="0" customWidth="1"/>
    <col min="10" max="10" width="10.375" style="0" customWidth="1"/>
    <col min="13" max="13" width="10.375" style="0" customWidth="1"/>
  </cols>
  <sheetData>
    <row r="1" spans="1:13" ht="19.5">
      <c r="A1" s="227" t="s">
        <v>219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39.75" customHeight="1">
      <c r="A2" s="248" t="s">
        <v>335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6.5" customHeight="1">
      <c r="A3" s="249" t="s">
        <v>188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8" ht="17.25" customHeight="1">
      <c r="A4" s="239" t="s">
        <v>190</v>
      </c>
      <c r="B4" s="239"/>
      <c r="C4" s="239"/>
      <c r="D4" s="239"/>
      <c r="E4" s="99">
        <f>M120</f>
        <v>0</v>
      </c>
      <c r="F4" s="62" t="s">
        <v>18</v>
      </c>
      <c r="G4" s="73"/>
      <c r="H4" s="73"/>
    </row>
    <row r="5" spans="1:8" ht="19.5" customHeight="1">
      <c r="A5" s="250" t="s">
        <v>191</v>
      </c>
      <c r="B5" s="250"/>
      <c r="C5" s="250"/>
      <c r="D5" s="250"/>
      <c r="E5" s="99">
        <f>J111</f>
        <v>0</v>
      </c>
      <c r="F5" s="62" t="s">
        <v>19</v>
      </c>
      <c r="G5" s="73"/>
      <c r="H5" s="73"/>
    </row>
    <row r="6" spans="1:8" ht="20.25" customHeight="1">
      <c r="A6" s="239" t="s">
        <v>192</v>
      </c>
      <c r="B6" s="239"/>
      <c r="C6" s="239"/>
      <c r="D6" s="239"/>
      <c r="E6" s="99">
        <f>E5/2.8</f>
        <v>0</v>
      </c>
      <c r="F6" s="62" t="s">
        <v>18</v>
      </c>
      <c r="G6" s="73"/>
      <c r="H6" s="73"/>
    </row>
    <row r="7" spans="1:8" ht="12" customHeight="1">
      <c r="A7" s="42"/>
      <c r="B7" s="42"/>
      <c r="C7" s="42"/>
      <c r="D7" s="42"/>
      <c r="E7" s="42"/>
      <c r="F7" s="98"/>
      <c r="G7" s="98"/>
      <c r="H7" s="43"/>
    </row>
    <row r="8" spans="1:13" ht="32.25" customHeight="1">
      <c r="A8" s="255" t="s">
        <v>22</v>
      </c>
      <c r="B8" s="257" t="s">
        <v>153</v>
      </c>
      <c r="C8" s="246" t="s">
        <v>154</v>
      </c>
      <c r="D8" s="236" t="s">
        <v>155</v>
      </c>
      <c r="E8" s="237" t="s">
        <v>156</v>
      </c>
      <c r="F8" s="237"/>
      <c r="G8" s="237" t="s">
        <v>205</v>
      </c>
      <c r="H8" s="237"/>
      <c r="I8" s="247" t="s">
        <v>206</v>
      </c>
      <c r="J8" s="247"/>
      <c r="K8" s="244" t="s">
        <v>207</v>
      </c>
      <c r="L8" s="245"/>
      <c r="M8" s="256" t="s">
        <v>189</v>
      </c>
    </row>
    <row r="9" spans="1:13" ht="69" customHeight="1">
      <c r="A9" s="241"/>
      <c r="B9" s="257"/>
      <c r="C9" s="246"/>
      <c r="D9" s="236"/>
      <c r="E9" s="96" t="s">
        <v>157</v>
      </c>
      <c r="F9" s="96" t="s">
        <v>158</v>
      </c>
      <c r="G9" s="96" t="s">
        <v>208</v>
      </c>
      <c r="H9" s="96" t="s">
        <v>189</v>
      </c>
      <c r="I9" s="96" t="s">
        <v>208</v>
      </c>
      <c r="J9" s="96" t="s">
        <v>189</v>
      </c>
      <c r="K9" s="96" t="s">
        <v>208</v>
      </c>
      <c r="L9" s="96" t="s">
        <v>189</v>
      </c>
      <c r="M9" s="256"/>
    </row>
    <row r="10" spans="1:13" ht="18" customHeight="1">
      <c r="A10" s="78" t="s">
        <v>31</v>
      </c>
      <c r="B10" s="78" t="s">
        <v>32</v>
      </c>
      <c r="C10" s="78" t="s">
        <v>33</v>
      </c>
      <c r="D10" s="78" t="s">
        <v>34</v>
      </c>
      <c r="E10" s="78" t="s">
        <v>35</v>
      </c>
      <c r="F10" s="78" t="s">
        <v>36</v>
      </c>
      <c r="G10" s="78" t="s">
        <v>24</v>
      </c>
      <c r="H10" s="71">
        <v>8</v>
      </c>
      <c r="I10" s="78" t="s">
        <v>26</v>
      </c>
      <c r="J10" s="71">
        <v>10</v>
      </c>
      <c r="K10" s="78" t="s">
        <v>66</v>
      </c>
      <c r="L10" s="71">
        <v>12</v>
      </c>
      <c r="M10" s="78" t="s">
        <v>44</v>
      </c>
    </row>
    <row r="11" spans="1:13" ht="18" customHeight="1">
      <c r="A11" s="78"/>
      <c r="B11" s="78"/>
      <c r="C11" s="78" t="s">
        <v>272</v>
      </c>
      <c r="D11" s="78"/>
      <c r="E11" s="78"/>
      <c r="F11" s="78"/>
      <c r="G11" s="78"/>
      <c r="H11" s="71"/>
      <c r="I11" s="78"/>
      <c r="J11" s="71"/>
      <c r="K11" s="78"/>
      <c r="L11" s="71"/>
      <c r="M11" s="78"/>
    </row>
    <row r="12" spans="1:14" s="14" customFormat="1" ht="50.25" customHeight="1">
      <c r="A12" s="75" t="s">
        <v>31</v>
      </c>
      <c r="B12" s="106" t="s">
        <v>275</v>
      </c>
      <c r="C12" s="78" t="s">
        <v>276</v>
      </c>
      <c r="D12" s="52" t="s">
        <v>6</v>
      </c>
      <c r="E12" s="49"/>
      <c r="F12" s="116">
        <v>21.45</v>
      </c>
      <c r="G12" s="116"/>
      <c r="H12" s="117"/>
      <c r="I12" s="121"/>
      <c r="J12" s="122"/>
      <c r="K12" s="122"/>
      <c r="L12" s="122"/>
      <c r="M12" s="123">
        <f>L12+J12+H12</f>
        <v>0</v>
      </c>
      <c r="N12" s="197"/>
    </row>
    <row r="13" spans="1:14" ht="21" customHeight="1">
      <c r="A13" s="78"/>
      <c r="B13" s="198" t="s">
        <v>197</v>
      </c>
      <c r="C13" s="80" t="s">
        <v>2</v>
      </c>
      <c r="D13" s="80" t="s">
        <v>193</v>
      </c>
      <c r="E13" s="103">
        <v>0.388</v>
      </c>
      <c r="F13" s="118">
        <f>E13*F12</f>
        <v>8.3226</v>
      </c>
      <c r="G13" s="102">
        <v>0</v>
      </c>
      <c r="H13" s="118">
        <f>F13*G13</f>
        <v>0</v>
      </c>
      <c r="I13" s="124">
        <v>0</v>
      </c>
      <c r="J13" s="123">
        <f>I13*F13</f>
        <v>0</v>
      </c>
      <c r="K13" s="123">
        <v>0</v>
      </c>
      <c r="L13" s="123">
        <f>K13*F13</f>
        <v>0</v>
      </c>
      <c r="M13" s="123">
        <f>L13+J13+H13</f>
        <v>0</v>
      </c>
      <c r="N13" s="197"/>
    </row>
    <row r="14" spans="1:14" s="14" customFormat="1" ht="43.5" customHeight="1">
      <c r="A14" s="75" t="s">
        <v>32</v>
      </c>
      <c r="B14" s="141" t="s">
        <v>273</v>
      </c>
      <c r="C14" s="78" t="s">
        <v>295</v>
      </c>
      <c r="D14" s="52" t="s">
        <v>6</v>
      </c>
      <c r="E14" s="49"/>
      <c r="F14" s="116">
        <v>15.6</v>
      </c>
      <c r="G14" s="116"/>
      <c r="H14" s="117"/>
      <c r="I14" s="121"/>
      <c r="J14" s="122"/>
      <c r="K14" s="122"/>
      <c r="L14" s="122"/>
      <c r="M14" s="123">
        <f aca="true" t="shared" si="0" ref="M14:M22">L14+J14+H14</f>
        <v>0</v>
      </c>
      <c r="N14" s="197"/>
    </row>
    <row r="15" spans="1:14" ht="21" customHeight="1">
      <c r="A15" s="78"/>
      <c r="B15" s="198" t="s">
        <v>197</v>
      </c>
      <c r="C15" s="80" t="s">
        <v>2</v>
      </c>
      <c r="D15" s="80" t="s">
        <v>193</v>
      </c>
      <c r="E15" s="77">
        <v>1.56</v>
      </c>
      <c r="F15" s="118">
        <f>E15*F14</f>
        <v>24.336</v>
      </c>
      <c r="G15" s="102">
        <v>0</v>
      </c>
      <c r="H15" s="118">
        <f>F15*G15</f>
        <v>0</v>
      </c>
      <c r="I15" s="124">
        <v>0</v>
      </c>
      <c r="J15" s="123">
        <f>I15*F15</f>
        <v>0</v>
      </c>
      <c r="K15" s="123">
        <v>0</v>
      </c>
      <c r="L15" s="123">
        <f>K15*F15</f>
        <v>0</v>
      </c>
      <c r="M15" s="123">
        <f t="shared" si="0"/>
        <v>0</v>
      </c>
      <c r="N15" s="197"/>
    </row>
    <row r="16" spans="1:14" ht="18.75" customHeight="1">
      <c r="A16" s="78"/>
      <c r="B16" s="198" t="s">
        <v>197</v>
      </c>
      <c r="C16" s="80" t="s">
        <v>3</v>
      </c>
      <c r="D16" s="54" t="s">
        <v>195</v>
      </c>
      <c r="E16" s="85">
        <v>0.0984</v>
      </c>
      <c r="F16" s="101">
        <f>E16*F14</f>
        <v>1.53504</v>
      </c>
      <c r="G16" s="101">
        <v>0</v>
      </c>
      <c r="H16" s="118">
        <f>F16*G16</f>
        <v>0</v>
      </c>
      <c r="I16" s="124">
        <v>0</v>
      </c>
      <c r="J16" s="123">
        <f>I16*F16</f>
        <v>0</v>
      </c>
      <c r="K16" s="123">
        <v>0</v>
      </c>
      <c r="L16" s="123">
        <f>K16*F16</f>
        <v>0</v>
      </c>
      <c r="M16" s="123">
        <f t="shared" si="0"/>
        <v>0</v>
      </c>
      <c r="N16" s="197"/>
    </row>
    <row r="17" spans="1:14" s="14" customFormat="1" ht="48" customHeight="1">
      <c r="A17" s="75" t="s">
        <v>33</v>
      </c>
      <c r="B17" s="141" t="s">
        <v>274</v>
      </c>
      <c r="C17" s="78" t="s">
        <v>293</v>
      </c>
      <c r="D17" s="52" t="s">
        <v>6</v>
      </c>
      <c r="E17" s="49"/>
      <c r="F17" s="116">
        <v>1.2</v>
      </c>
      <c r="G17" s="116"/>
      <c r="H17" s="117"/>
      <c r="I17" s="121"/>
      <c r="J17" s="122"/>
      <c r="K17" s="122"/>
      <c r="L17" s="122"/>
      <c r="M17" s="123">
        <f t="shared" si="0"/>
        <v>0</v>
      </c>
      <c r="N17" s="197"/>
    </row>
    <row r="18" spans="1:14" ht="21" customHeight="1">
      <c r="A18" s="78"/>
      <c r="B18" s="198" t="s">
        <v>197</v>
      </c>
      <c r="C18" s="80" t="s">
        <v>2</v>
      </c>
      <c r="D18" s="80" t="s">
        <v>193</v>
      </c>
      <c r="E18" s="77">
        <v>0.887</v>
      </c>
      <c r="F18" s="118">
        <f>E18*F17</f>
        <v>1.0644</v>
      </c>
      <c r="G18" s="102">
        <v>0</v>
      </c>
      <c r="H18" s="118">
        <f>F18*G18</f>
        <v>0</v>
      </c>
      <c r="I18" s="124">
        <v>0</v>
      </c>
      <c r="J18" s="123">
        <f>I18*F18</f>
        <v>0</v>
      </c>
      <c r="K18" s="123">
        <v>0</v>
      </c>
      <c r="L18" s="123">
        <f>K18*F18</f>
        <v>0</v>
      </c>
      <c r="M18" s="123">
        <f t="shared" si="0"/>
        <v>0</v>
      </c>
      <c r="N18" s="197"/>
    </row>
    <row r="19" spans="1:14" ht="18.75" customHeight="1">
      <c r="A19" s="78"/>
      <c r="B19" s="198" t="s">
        <v>197</v>
      </c>
      <c r="C19" s="80" t="s">
        <v>3</v>
      </c>
      <c r="D19" s="54" t="s">
        <v>195</v>
      </c>
      <c r="E19" s="85">
        <v>0.0984</v>
      </c>
      <c r="F19" s="101">
        <f>E19*F17</f>
        <v>0.11807999999999999</v>
      </c>
      <c r="G19" s="101">
        <v>0</v>
      </c>
      <c r="H19" s="118">
        <f>F19*G19</f>
        <v>0</v>
      </c>
      <c r="I19" s="124">
        <v>0</v>
      </c>
      <c r="J19" s="123">
        <f>I19*F19</f>
        <v>0</v>
      </c>
      <c r="K19" s="123">
        <v>0</v>
      </c>
      <c r="L19" s="123">
        <f>K19*F19</f>
        <v>0</v>
      </c>
      <c r="M19" s="123">
        <f t="shared" si="0"/>
        <v>0</v>
      </c>
      <c r="N19" s="197"/>
    </row>
    <row r="20" spans="1:14" s="14" customFormat="1" ht="50.25" customHeight="1">
      <c r="A20" s="75" t="s">
        <v>34</v>
      </c>
      <c r="B20" s="106" t="s">
        <v>277</v>
      </c>
      <c r="C20" s="78" t="s">
        <v>290</v>
      </c>
      <c r="D20" s="52" t="s">
        <v>6</v>
      </c>
      <c r="E20" s="49"/>
      <c r="F20" s="116">
        <v>2.86</v>
      </c>
      <c r="G20" s="116"/>
      <c r="H20" s="117"/>
      <c r="I20" s="121"/>
      <c r="J20" s="122"/>
      <c r="K20" s="122"/>
      <c r="L20" s="122"/>
      <c r="M20" s="123">
        <f t="shared" si="0"/>
        <v>0</v>
      </c>
      <c r="N20" s="197"/>
    </row>
    <row r="21" spans="1:14" ht="21" customHeight="1">
      <c r="A21" s="78"/>
      <c r="B21" s="198" t="s">
        <v>197</v>
      </c>
      <c r="C21" s="80" t="s">
        <v>2</v>
      </c>
      <c r="D21" s="80" t="s">
        <v>193</v>
      </c>
      <c r="E21" s="103">
        <v>0.58</v>
      </c>
      <c r="F21" s="118">
        <f>E21*F20</f>
        <v>1.6587999999999998</v>
      </c>
      <c r="G21" s="102">
        <v>0</v>
      </c>
      <c r="H21" s="118">
        <f>F21*G21</f>
        <v>0</v>
      </c>
      <c r="I21" s="124">
        <v>0</v>
      </c>
      <c r="J21" s="123">
        <f>I21*F21</f>
        <v>0</v>
      </c>
      <c r="K21" s="123">
        <v>0</v>
      </c>
      <c r="L21" s="123">
        <f>K21*F21</f>
        <v>0</v>
      </c>
      <c r="M21" s="123">
        <f t="shared" si="0"/>
        <v>0</v>
      </c>
      <c r="N21" s="197"/>
    </row>
    <row r="22" spans="1:14" ht="18.75" customHeight="1">
      <c r="A22" s="78"/>
      <c r="B22" s="198" t="s">
        <v>197</v>
      </c>
      <c r="C22" s="80" t="s">
        <v>3</v>
      </c>
      <c r="D22" s="54" t="s">
        <v>195</v>
      </c>
      <c r="E22" s="108">
        <v>0.0305</v>
      </c>
      <c r="F22" s="101">
        <f>E22*F20</f>
        <v>0.08722999999999999</v>
      </c>
      <c r="G22" s="101">
        <v>0</v>
      </c>
      <c r="H22" s="118">
        <f>F22*G22</f>
        <v>0</v>
      </c>
      <c r="I22" s="124">
        <v>0</v>
      </c>
      <c r="J22" s="123">
        <f>I22*F22</f>
        <v>0</v>
      </c>
      <c r="K22" s="123">
        <v>0</v>
      </c>
      <c r="L22" s="123">
        <f>K22*F22</f>
        <v>0</v>
      </c>
      <c r="M22" s="123">
        <f t="shared" si="0"/>
        <v>0</v>
      </c>
      <c r="N22" s="197"/>
    </row>
    <row r="23" spans="1:14" s="14" customFormat="1" ht="40.5" customHeight="1">
      <c r="A23" s="75" t="s">
        <v>35</v>
      </c>
      <c r="B23" s="106" t="s">
        <v>1</v>
      </c>
      <c r="C23" s="78" t="s">
        <v>291</v>
      </c>
      <c r="D23" s="52" t="s">
        <v>292</v>
      </c>
      <c r="E23" s="49"/>
      <c r="F23" s="116">
        <v>12</v>
      </c>
      <c r="G23" s="116"/>
      <c r="H23" s="117"/>
      <c r="I23" s="121"/>
      <c r="J23" s="122"/>
      <c r="K23" s="122"/>
      <c r="L23" s="122"/>
      <c r="M23" s="123">
        <f>L23+J23+H23</f>
        <v>0</v>
      </c>
      <c r="N23" s="197"/>
    </row>
    <row r="24" spans="1:14" ht="21" customHeight="1">
      <c r="A24" s="78"/>
      <c r="B24" s="198" t="s">
        <v>197</v>
      </c>
      <c r="C24" s="80" t="s">
        <v>2</v>
      </c>
      <c r="D24" s="80" t="s">
        <v>193</v>
      </c>
      <c r="E24" s="103">
        <v>0.58</v>
      </c>
      <c r="F24" s="118">
        <f>E24*F23</f>
        <v>6.959999999999999</v>
      </c>
      <c r="G24" s="102">
        <v>0</v>
      </c>
      <c r="H24" s="118">
        <f>F24*G24</f>
        <v>0</v>
      </c>
      <c r="I24" s="124">
        <v>0</v>
      </c>
      <c r="J24" s="123">
        <f>I24*F24</f>
        <v>0</v>
      </c>
      <c r="K24" s="123">
        <v>0</v>
      </c>
      <c r="L24" s="123">
        <f>K24*F24</f>
        <v>0</v>
      </c>
      <c r="M24" s="123">
        <f>L24+J24+H24</f>
        <v>0</v>
      </c>
      <c r="N24" s="197"/>
    </row>
    <row r="25" spans="1:14" s="14" customFormat="1" ht="51" customHeight="1">
      <c r="A25" s="75" t="s">
        <v>36</v>
      </c>
      <c r="B25" s="81" t="s">
        <v>0</v>
      </c>
      <c r="C25" s="81" t="s">
        <v>294</v>
      </c>
      <c r="D25" s="81" t="s">
        <v>200</v>
      </c>
      <c r="E25" s="81"/>
      <c r="F25" s="83">
        <v>1.2</v>
      </c>
      <c r="G25" s="116"/>
      <c r="H25" s="117"/>
      <c r="I25" s="121"/>
      <c r="J25" s="122"/>
      <c r="K25" s="122"/>
      <c r="L25" s="122"/>
      <c r="M25" s="122"/>
      <c r="N25" s="197"/>
    </row>
    <row r="26" spans="1:14" ht="21" customHeight="1">
      <c r="A26" s="125"/>
      <c r="B26" s="84" t="s">
        <v>197</v>
      </c>
      <c r="C26" s="80" t="s">
        <v>163</v>
      </c>
      <c r="D26" s="84" t="s">
        <v>193</v>
      </c>
      <c r="E26" s="82">
        <v>0.87</v>
      </c>
      <c r="F26" s="84">
        <f>E26*F25</f>
        <v>1.044</v>
      </c>
      <c r="G26" s="102">
        <v>0</v>
      </c>
      <c r="H26" s="118">
        <f>F26*G26</f>
        <v>0</v>
      </c>
      <c r="I26" s="124">
        <v>0</v>
      </c>
      <c r="J26" s="123">
        <f>I26*F26</f>
        <v>0</v>
      </c>
      <c r="K26" s="123">
        <v>0</v>
      </c>
      <c r="L26" s="123">
        <f>K26*F26</f>
        <v>0</v>
      </c>
      <c r="M26" s="123">
        <f>L26+J26+H26</f>
        <v>0</v>
      </c>
      <c r="N26" s="197"/>
    </row>
    <row r="27" spans="1:14" s="14" customFormat="1" ht="44.25" customHeight="1">
      <c r="A27" s="75" t="s">
        <v>24</v>
      </c>
      <c r="B27" s="112" t="s">
        <v>281</v>
      </c>
      <c r="C27" s="81" t="s">
        <v>278</v>
      </c>
      <c r="D27" s="81" t="s">
        <v>200</v>
      </c>
      <c r="E27" s="81"/>
      <c r="F27" s="83">
        <f>F25</f>
        <v>1.2</v>
      </c>
      <c r="G27" s="116"/>
      <c r="H27" s="117"/>
      <c r="I27" s="121"/>
      <c r="J27" s="122"/>
      <c r="K27" s="122"/>
      <c r="L27" s="122"/>
      <c r="M27" s="122"/>
      <c r="N27" s="197"/>
    </row>
    <row r="28" spans="1:14" ht="21" customHeight="1">
      <c r="A28" s="125"/>
      <c r="B28" s="109" t="s">
        <v>279</v>
      </c>
      <c r="C28" s="80" t="s">
        <v>280</v>
      </c>
      <c r="D28" s="84" t="s">
        <v>200</v>
      </c>
      <c r="E28" s="82">
        <v>1</v>
      </c>
      <c r="F28" s="84">
        <f>E28*F27</f>
        <v>1.2</v>
      </c>
      <c r="G28" s="102">
        <v>0</v>
      </c>
      <c r="H28" s="118">
        <f>F28*G28</f>
        <v>0</v>
      </c>
      <c r="I28" s="124">
        <v>0</v>
      </c>
      <c r="J28" s="123">
        <f>I28*F28</f>
        <v>0</v>
      </c>
      <c r="K28" s="135">
        <v>0</v>
      </c>
      <c r="L28" s="123">
        <f>K28*F28</f>
        <v>0</v>
      </c>
      <c r="M28" s="123">
        <f>L28+J28+H28</f>
        <v>0</v>
      </c>
      <c r="N28" s="197"/>
    </row>
    <row r="29" spans="1:14" ht="20.25" customHeight="1">
      <c r="A29" s="74"/>
      <c r="B29" s="109"/>
      <c r="C29" s="75" t="s">
        <v>188</v>
      </c>
      <c r="D29" s="84"/>
      <c r="E29" s="82"/>
      <c r="F29" s="84"/>
      <c r="G29" s="102"/>
      <c r="H29" s="118"/>
      <c r="I29" s="124"/>
      <c r="J29" s="123"/>
      <c r="K29" s="135"/>
      <c r="L29" s="123"/>
      <c r="M29" s="123"/>
      <c r="N29" s="197"/>
    </row>
    <row r="30" spans="1:13" ht="20.25" customHeight="1">
      <c r="A30" s="106"/>
      <c r="B30" s="115"/>
      <c r="C30" s="106" t="s">
        <v>285</v>
      </c>
      <c r="D30" s="104"/>
      <c r="E30" s="137"/>
      <c r="F30" s="101"/>
      <c r="G30" s="101"/>
      <c r="H30" s="118"/>
      <c r="I30" s="135"/>
      <c r="J30" s="123"/>
      <c r="K30" s="123"/>
      <c r="L30" s="123"/>
      <c r="M30" s="123"/>
    </row>
    <row r="31" spans="1:13" s="14" customFormat="1" ht="54.75" customHeight="1">
      <c r="A31" s="106" t="s">
        <v>25</v>
      </c>
      <c r="B31" s="106" t="s">
        <v>296</v>
      </c>
      <c r="C31" s="106" t="s">
        <v>299</v>
      </c>
      <c r="D31" s="114" t="s">
        <v>194</v>
      </c>
      <c r="E31" s="136"/>
      <c r="F31" s="116">
        <v>0.65</v>
      </c>
      <c r="G31" s="116"/>
      <c r="H31" s="117"/>
      <c r="I31" s="135"/>
      <c r="J31" s="123"/>
      <c r="K31" s="123"/>
      <c r="L31" s="123"/>
      <c r="M31" s="123">
        <f>L31+J31+H31</f>
        <v>0</v>
      </c>
    </row>
    <row r="32" spans="1:13" ht="19.5" customHeight="1">
      <c r="A32" s="202"/>
      <c r="B32" s="105" t="s">
        <v>197</v>
      </c>
      <c r="C32" s="105" t="s">
        <v>211</v>
      </c>
      <c r="D32" s="105" t="s">
        <v>193</v>
      </c>
      <c r="E32" s="137">
        <v>7.91</v>
      </c>
      <c r="F32" s="118">
        <f>F31*E32</f>
        <v>5.141500000000001</v>
      </c>
      <c r="G32" s="101">
        <v>0</v>
      </c>
      <c r="H32" s="101">
        <f>F32*G32</f>
        <v>0</v>
      </c>
      <c r="I32" s="144">
        <v>0</v>
      </c>
      <c r="J32" s="123">
        <f>I32*F32</f>
        <v>0</v>
      </c>
      <c r="K32" s="123">
        <v>0</v>
      </c>
      <c r="L32" s="123">
        <f>K32*F32</f>
        <v>0</v>
      </c>
      <c r="M32" s="123">
        <f>J32</f>
        <v>0</v>
      </c>
    </row>
    <row r="33" spans="1:13" ht="20.25" customHeight="1">
      <c r="A33" s="202"/>
      <c r="B33" s="105" t="s">
        <v>197</v>
      </c>
      <c r="C33" s="105" t="s">
        <v>3</v>
      </c>
      <c r="D33" s="104" t="s">
        <v>19</v>
      </c>
      <c r="E33" s="137">
        <v>0.69</v>
      </c>
      <c r="F33" s="118">
        <f>F31*E33</f>
        <v>0.44849999999999995</v>
      </c>
      <c r="G33" s="101">
        <v>0</v>
      </c>
      <c r="H33" s="101">
        <v>0</v>
      </c>
      <c r="I33" s="135">
        <v>0</v>
      </c>
      <c r="J33" s="123">
        <f>I33*F33</f>
        <v>0</v>
      </c>
      <c r="K33" s="126">
        <v>0</v>
      </c>
      <c r="L33" s="123">
        <f>K33*F33</f>
        <v>0</v>
      </c>
      <c r="M33" s="123">
        <f>L33+J33+H33</f>
        <v>0</v>
      </c>
    </row>
    <row r="34" spans="1:13" ht="21" customHeight="1">
      <c r="A34" s="202"/>
      <c r="B34" s="105" t="s">
        <v>262</v>
      </c>
      <c r="C34" s="105" t="s">
        <v>225</v>
      </c>
      <c r="D34" s="104" t="s">
        <v>196</v>
      </c>
      <c r="E34" s="137">
        <v>0.11</v>
      </c>
      <c r="F34" s="118">
        <f>F31*E34</f>
        <v>0.07150000000000001</v>
      </c>
      <c r="G34" s="101">
        <v>0</v>
      </c>
      <c r="H34" s="101">
        <f>F34*G34</f>
        <v>0</v>
      </c>
      <c r="I34" s="135">
        <v>0</v>
      </c>
      <c r="J34" s="123">
        <f>I34*F34</f>
        <v>0</v>
      </c>
      <c r="K34" s="123">
        <v>0</v>
      </c>
      <c r="L34" s="123">
        <f>K34*F34</f>
        <v>0</v>
      </c>
      <c r="M34" s="123">
        <f>L34+J34+H34</f>
        <v>0</v>
      </c>
    </row>
    <row r="35" spans="1:13" ht="30" customHeight="1">
      <c r="A35" s="202"/>
      <c r="B35" s="105" t="s">
        <v>297</v>
      </c>
      <c r="C35" s="105" t="s">
        <v>298</v>
      </c>
      <c r="D35" s="105" t="s">
        <v>4</v>
      </c>
      <c r="E35" s="118">
        <v>85</v>
      </c>
      <c r="F35" s="118">
        <f>E35*F31</f>
        <v>55.25</v>
      </c>
      <c r="G35" s="101">
        <v>0</v>
      </c>
      <c r="H35" s="101">
        <f>F35*G35</f>
        <v>0</v>
      </c>
      <c r="I35" s="135">
        <v>0</v>
      </c>
      <c r="J35" s="123">
        <f>I35*F35</f>
        <v>0</v>
      </c>
      <c r="K35" s="123">
        <v>0</v>
      </c>
      <c r="L35" s="123">
        <f>K35*F35</f>
        <v>0</v>
      </c>
      <c r="M35" s="123">
        <f>L35+J35+H35</f>
        <v>0</v>
      </c>
    </row>
    <row r="36" spans="1:13" ht="20.25" customHeight="1">
      <c r="A36" s="202"/>
      <c r="B36" s="105" t="s">
        <v>197</v>
      </c>
      <c r="C36" s="105" t="s">
        <v>5</v>
      </c>
      <c r="D36" s="105" t="s">
        <v>19</v>
      </c>
      <c r="E36" s="137">
        <v>0.12</v>
      </c>
      <c r="F36" s="118">
        <f>F31*E36</f>
        <v>0.078</v>
      </c>
      <c r="G36" s="101">
        <v>0</v>
      </c>
      <c r="H36" s="101">
        <f>F36*G36</f>
        <v>0</v>
      </c>
      <c r="I36" s="135">
        <v>0</v>
      </c>
      <c r="J36" s="123">
        <f>I36*F36</f>
        <v>0</v>
      </c>
      <c r="K36" s="123">
        <v>0</v>
      </c>
      <c r="L36" s="123">
        <f>K36*F36</f>
        <v>0</v>
      </c>
      <c r="M36" s="123">
        <f>L36+J36+H36</f>
        <v>0</v>
      </c>
    </row>
    <row r="37" spans="1:13" s="14" customFormat="1" ht="54.75" customHeight="1">
      <c r="A37" s="106" t="s">
        <v>26</v>
      </c>
      <c r="B37" s="106" t="s">
        <v>296</v>
      </c>
      <c r="C37" s="106" t="s">
        <v>301</v>
      </c>
      <c r="D37" s="114" t="s">
        <v>194</v>
      </c>
      <c r="E37" s="136"/>
      <c r="F37" s="116">
        <v>0.22</v>
      </c>
      <c r="G37" s="116"/>
      <c r="H37" s="117"/>
      <c r="I37" s="135"/>
      <c r="J37" s="123"/>
      <c r="K37" s="123"/>
      <c r="L37" s="123"/>
      <c r="M37" s="123">
        <f>L37+J37+H37</f>
        <v>0</v>
      </c>
    </row>
    <row r="38" spans="1:13" ht="19.5" customHeight="1">
      <c r="A38" s="202"/>
      <c r="B38" s="105" t="s">
        <v>197</v>
      </c>
      <c r="C38" s="105" t="s">
        <v>211</v>
      </c>
      <c r="D38" s="105" t="s">
        <v>193</v>
      </c>
      <c r="E38" s="137">
        <v>7.91</v>
      </c>
      <c r="F38" s="118">
        <f>F37*E38</f>
        <v>1.7402</v>
      </c>
      <c r="G38" s="101">
        <v>0</v>
      </c>
      <c r="H38" s="101">
        <f>F38*G38</f>
        <v>0</v>
      </c>
      <c r="I38" s="144">
        <v>0</v>
      </c>
      <c r="J38" s="123">
        <f>I38*F38</f>
        <v>0</v>
      </c>
      <c r="K38" s="123">
        <v>0</v>
      </c>
      <c r="L38" s="123">
        <f>K38*F38</f>
        <v>0</v>
      </c>
      <c r="M38" s="123">
        <f>J38</f>
        <v>0</v>
      </c>
    </row>
    <row r="39" spans="1:13" ht="20.25" customHeight="1">
      <c r="A39" s="202"/>
      <c r="B39" s="105" t="s">
        <v>197</v>
      </c>
      <c r="C39" s="105" t="s">
        <v>3</v>
      </c>
      <c r="D39" s="104" t="s">
        <v>19</v>
      </c>
      <c r="E39" s="137">
        <v>0.69</v>
      </c>
      <c r="F39" s="118">
        <f>F37*E39</f>
        <v>0.1518</v>
      </c>
      <c r="G39" s="101">
        <v>0</v>
      </c>
      <c r="H39" s="101">
        <v>0</v>
      </c>
      <c r="I39" s="135">
        <v>0</v>
      </c>
      <c r="J39" s="123">
        <f>I39*F39</f>
        <v>0</v>
      </c>
      <c r="K39" s="126">
        <v>0</v>
      </c>
      <c r="L39" s="123">
        <f>K39*F39</f>
        <v>0</v>
      </c>
      <c r="M39" s="123">
        <f>L39+J39+H39</f>
        <v>0</v>
      </c>
    </row>
    <row r="40" spans="1:13" ht="21" customHeight="1">
      <c r="A40" s="202"/>
      <c r="B40" s="105" t="s">
        <v>262</v>
      </c>
      <c r="C40" s="105" t="s">
        <v>225</v>
      </c>
      <c r="D40" s="104" t="s">
        <v>196</v>
      </c>
      <c r="E40" s="137">
        <v>0.11</v>
      </c>
      <c r="F40" s="118">
        <f>F37*E40</f>
        <v>0.0242</v>
      </c>
      <c r="G40" s="101">
        <v>0</v>
      </c>
      <c r="H40" s="101">
        <f>F40*G40</f>
        <v>0</v>
      </c>
      <c r="I40" s="135">
        <v>0</v>
      </c>
      <c r="J40" s="123">
        <f>I40*F40</f>
        <v>0</v>
      </c>
      <c r="K40" s="123">
        <v>0</v>
      </c>
      <c r="L40" s="123">
        <f>K40*F40</f>
        <v>0</v>
      </c>
      <c r="M40" s="123">
        <f>L40+J40+H40</f>
        <v>0</v>
      </c>
    </row>
    <row r="41" spans="1:13" ht="30" customHeight="1">
      <c r="A41" s="202"/>
      <c r="B41" s="105" t="s">
        <v>320</v>
      </c>
      <c r="C41" s="105" t="s">
        <v>300</v>
      </c>
      <c r="D41" s="105" t="s">
        <v>4</v>
      </c>
      <c r="E41" s="118">
        <v>125</v>
      </c>
      <c r="F41" s="118">
        <f>E41*F37</f>
        <v>27.5</v>
      </c>
      <c r="G41" s="101">
        <v>0</v>
      </c>
      <c r="H41" s="101">
        <f>F41*G41</f>
        <v>0</v>
      </c>
      <c r="I41" s="135">
        <v>0</v>
      </c>
      <c r="J41" s="123">
        <f>I41*F41</f>
        <v>0</v>
      </c>
      <c r="K41" s="123">
        <v>0</v>
      </c>
      <c r="L41" s="123">
        <f>K41*F41</f>
        <v>0</v>
      </c>
      <c r="M41" s="123">
        <f>L41+J41+H41</f>
        <v>0</v>
      </c>
    </row>
    <row r="42" spans="1:13" ht="20.25" customHeight="1">
      <c r="A42" s="202"/>
      <c r="B42" s="105" t="s">
        <v>197</v>
      </c>
      <c r="C42" s="105" t="s">
        <v>5</v>
      </c>
      <c r="D42" s="105" t="s">
        <v>19</v>
      </c>
      <c r="E42" s="137">
        <v>0.12</v>
      </c>
      <c r="F42" s="118">
        <f>F37*E42</f>
        <v>0.0264</v>
      </c>
      <c r="G42" s="101">
        <v>0</v>
      </c>
      <c r="H42" s="101">
        <f>F42*G42</f>
        <v>0</v>
      </c>
      <c r="I42" s="135">
        <v>0</v>
      </c>
      <c r="J42" s="123">
        <f>I42*F42</f>
        <v>0</v>
      </c>
      <c r="K42" s="123">
        <v>0</v>
      </c>
      <c r="L42" s="123">
        <f>K42*F42</f>
        <v>0</v>
      </c>
      <c r="M42" s="123">
        <f>L42+J42+H42</f>
        <v>0</v>
      </c>
    </row>
    <row r="43" spans="1:13" s="14" customFormat="1" ht="54" customHeight="1">
      <c r="A43" s="106" t="s">
        <v>27</v>
      </c>
      <c r="B43" s="106" t="s">
        <v>14</v>
      </c>
      <c r="C43" s="106" t="s">
        <v>302</v>
      </c>
      <c r="D43" s="114" t="s">
        <v>6</v>
      </c>
      <c r="E43" s="136"/>
      <c r="F43" s="116">
        <v>13.8</v>
      </c>
      <c r="G43" s="116"/>
      <c r="H43" s="117"/>
      <c r="I43" s="145"/>
      <c r="J43" s="122"/>
      <c r="K43" s="122"/>
      <c r="L43" s="122"/>
      <c r="M43" s="123">
        <f aca="true" t="shared" si="1" ref="M43:M48">L43+J43+H43</f>
        <v>0</v>
      </c>
    </row>
    <row r="44" spans="1:13" ht="24.75" customHeight="1">
      <c r="A44" s="242"/>
      <c r="B44" s="115" t="s">
        <v>197</v>
      </c>
      <c r="C44" s="105" t="s">
        <v>2</v>
      </c>
      <c r="D44" s="105" t="s">
        <v>193</v>
      </c>
      <c r="E44" s="137">
        <v>1.01</v>
      </c>
      <c r="F44" s="118">
        <f>E44*F43</f>
        <v>13.938</v>
      </c>
      <c r="G44" s="102">
        <v>0</v>
      </c>
      <c r="H44" s="118">
        <f>F44*G44</f>
        <v>0</v>
      </c>
      <c r="I44" s="135">
        <v>0</v>
      </c>
      <c r="J44" s="123">
        <f>I44*F44</f>
        <v>0</v>
      </c>
      <c r="K44" s="123">
        <v>0</v>
      </c>
      <c r="L44" s="123">
        <f>K44*F44</f>
        <v>0</v>
      </c>
      <c r="M44" s="123">
        <f t="shared" si="1"/>
        <v>0</v>
      </c>
    </row>
    <row r="45" spans="1:13" ht="21.75" customHeight="1">
      <c r="A45" s="243"/>
      <c r="B45" s="115" t="s">
        <v>197</v>
      </c>
      <c r="C45" s="105" t="s">
        <v>3</v>
      </c>
      <c r="D45" s="104" t="s">
        <v>195</v>
      </c>
      <c r="E45" s="137">
        <v>0.027</v>
      </c>
      <c r="F45" s="101">
        <f>E45*F43</f>
        <v>0.37260000000000004</v>
      </c>
      <c r="G45" s="101">
        <v>0</v>
      </c>
      <c r="H45" s="118">
        <f>F45*G45</f>
        <v>0</v>
      </c>
      <c r="I45" s="135">
        <v>0</v>
      </c>
      <c r="J45" s="123">
        <f>I45*F45</f>
        <v>0</v>
      </c>
      <c r="K45" s="123">
        <v>0</v>
      </c>
      <c r="L45" s="123">
        <f>K45*F45</f>
        <v>0</v>
      </c>
      <c r="M45" s="123">
        <f t="shared" si="1"/>
        <v>0</v>
      </c>
    </row>
    <row r="46" spans="1:13" ht="22.5" customHeight="1">
      <c r="A46" s="243"/>
      <c r="B46" s="105" t="s">
        <v>266</v>
      </c>
      <c r="C46" s="105" t="s">
        <v>265</v>
      </c>
      <c r="D46" s="104" t="s">
        <v>195</v>
      </c>
      <c r="E46" s="137">
        <v>0.0212</v>
      </c>
      <c r="F46" s="118">
        <f>E46*F43</f>
        <v>0.29256000000000004</v>
      </c>
      <c r="G46" s="101">
        <v>0</v>
      </c>
      <c r="H46" s="118">
        <v>0</v>
      </c>
      <c r="I46" s="135">
        <v>0</v>
      </c>
      <c r="J46" s="123">
        <f>I46*F46</f>
        <v>0</v>
      </c>
      <c r="K46" s="135">
        <v>0</v>
      </c>
      <c r="L46" s="123">
        <f>K46*F46</f>
        <v>0</v>
      </c>
      <c r="M46" s="123">
        <f t="shared" si="1"/>
        <v>0</v>
      </c>
    </row>
    <row r="47" spans="1:13" ht="24" customHeight="1">
      <c r="A47" s="243"/>
      <c r="B47" s="200" t="s">
        <v>282</v>
      </c>
      <c r="C47" s="105" t="s">
        <v>12</v>
      </c>
      <c r="D47" s="104" t="s">
        <v>196</v>
      </c>
      <c r="E47" s="119">
        <v>0.026</v>
      </c>
      <c r="F47" s="118">
        <f>E47*F43</f>
        <v>0.3588</v>
      </c>
      <c r="G47" s="118">
        <v>0</v>
      </c>
      <c r="H47" s="118">
        <f>F47*G47</f>
        <v>0</v>
      </c>
      <c r="I47" s="135">
        <v>0</v>
      </c>
      <c r="J47" s="123">
        <f>I47*F47</f>
        <v>0</v>
      </c>
      <c r="K47" s="123">
        <v>0</v>
      </c>
      <c r="L47" s="123">
        <f>K47*F47</f>
        <v>0</v>
      </c>
      <c r="M47" s="123">
        <f t="shared" si="1"/>
        <v>0</v>
      </c>
    </row>
    <row r="48" spans="1:13" ht="23.25" customHeight="1">
      <c r="A48" s="251"/>
      <c r="B48" s="105" t="s">
        <v>197</v>
      </c>
      <c r="C48" s="105" t="s">
        <v>5</v>
      </c>
      <c r="D48" s="105" t="s">
        <v>19</v>
      </c>
      <c r="E48" s="137">
        <v>0.003</v>
      </c>
      <c r="F48" s="120">
        <f>E48*F43</f>
        <v>0.041400000000000006</v>
      </c>
      <c r="G48" s="101">
        <v>0</v>
      </c>
      <c r="H48" s="101">
        <f>F48*G48</f>
        <v>0</v>
      </c>
      <c r="I48" s="135">
        <v>0</v>
      </c>
      <c r="J48" s="123">
        <f>I48*F48</f>
        <v>0</v>
      </c>
      <c r="K48" s="123">
        <v>0</v>
      </c>
      <c r="L48" s="123">
        <f>K48*F48</f>
        <v>0</v>
      </c>
      <c r="M48" s="123">
        <f t="shared" si="1"/>
        <v>0</v>
      </c>
    </row>
    <row r="49" spans="1:13" s="14" customFormat="1" ht="60.75" customHeight="1">
      <c r="A49" s="106" t="s">
        <v>66</v>
      </c>
      <c r="B49" s="106" t="s">
        <v>328</v>
      </c>
      <c r="C49" s="106" t="s">
        <v>329</v>
      </c>
      <c r="D49" s="106" t="s">
        <v>6</v>
      </c>
      <c r="E49" s="136"/>
      <c r="F49" s="116">
        <v>4.03</v>
      </c>
      <c r="G49" s="116"/>
      <c r="H49" s="117"/>
      <c r="I49" s="135"/>
      <c r="J49" s="135"/>
      <c r="K49" s="135"/>
      <c r="L49" s="135"/>
      <c r="M49" s="135">
        <f>L49+J49+H49</f>
        <v>0</v>
      </c>
    </row>
    <row r="50" spans="1:13" ht="20.25" customHeight="1">
      <c r="A50" s="203"/>
      <c r="B50" s="105" t="s">
        <v>197</v>
      </c>
      <c r="C50" s="105" t="s">
        <v>2</v>
      </c>
      <c r="D50" s="105" t="s">
        <v>193</v>
      </c>
      <c r="E50" s="104">
        <v>1.27</v>
      </c>
      <c r="F50" s="118">
        <f>E50*F49</f>
        <v>5.1181</v>
      </c>
      <c r="G50" s="102">
        <v>0</v>
      </c>
      <c r="H50" s="101">
        <f>F50*G50</f>
        <v>0</v>
      </c>
      <c r="I50" s="144">
        <v>0</v>
      </c>
      <c r="J50" s="123">
        <f>I50*F50</f>
        <v>0</v>
      </c>
      <c r="K50" s="123">
        <v>0</v>
      </c>
      <c r="L50" s="123">
        <f>K50*F50</f>
        <v>0</v>
      </c>
      <c r="M50" s="123">
        <f>J50</f>
        <v>0</v>
      </c>
    </row>
    <row r="51" spans="1:13" ht="18" customHeight="1">
      <c r="A51" s="203"/>
      <c r="B51" s="105" t="s">
        <v>197</v>
      </c>
      <c r="C51" s="105" t="s">
        <v>3</v>
      </c>
      <c r="D51" s="104" t="s">
        <v>195</v>
      </c>
      <c r="E51" s="107">
        <v>0.0194</v>
      </c>
      <c r="F51" s="118">
        <f>F49*E51</f>
        <v>0.078182</v>
      </c>
      <c r="G51" s="101">
        <v>0</v>
      </c>
      <c r="H51" s="101">
        <v>0</v>
      </c>
      <c r="I51" s="135">
        <v>0</v>
      </c>
      <c r="J51" s="123">
        <f>I51*F51</f>
        <v>0</v>
      </c>
      <c r="K51" s="126">
        <v>0</v>
      </c>
      <c r="L51" s="123">
        <f>K51*F51</f>
        <v>0</v>
      </c>
      <c r="M51" s="123">
        <f>L51+J51+H51</f>
        <v>0</v>
      </c>
    </row>
    <row r="52" spans="1:13" ht="36" customHeight="1">
      <c r="A52" s="203"/>
      <c r="B52" s="105" t="s">
        <v>1</v>
      </c>
      <c r="C52" s="105" t="s">
        <v>330</v>
      </c>
      <c r="D52" s="104" t="s">
        <v>13</v>
      </c>
      <c r="E52" s="137">
        <v>1.05</v>
      </c>
      <c r="F52" s="118">
        <f>E52*F49</f>
        <v>4.2315000000000005</v>
      </c>
      <c r="G52" s="101">
        <v>0</v>
      </c>
      <c r="H52" s="101">
        <f>F52*G52</f>
        <v>0</v>
      </c>
      <c r="I52" s="135">
        <v>0</v>
      </c>
      <c r="J52" s="123">
        <f>I52*F52</f>
        <v>0</v>
      </c>
      <c r="K52" s="123">
        <v>0</v>
      </c>
      <c r="L52" s="123">
        <f>K52*F52</f>
        <v>0</v>
      </c>
      <c r="M52" s="123">
        <f>L52+J52+H52</f>
        <v>0</v>
      </c>
    </row>
    <row r="53" spans="1:13" ht="18" customHeight="1">
      <c r="A53" s="203"/>
      <c r="B53" s="105" t="s">
        <v>197</v>
      </c>
      <c r="C53" s="105" t="s">
        <v>5</v>
      </c>
      <c r="D53" s="105" t="s">
        <v>19</v>
      </c>
      <c r="E53" s="107">
        <v>0.0518</v>
      </c>
      <c r="F53" s="118">
        <f>E53*F49</f>
        <v>0.208754</v>
      </c>
      <c r="G53" s="101">
        <v>0</v>
      </c>
      <c r="H53" s="101">
        <f>F53*G53</f>
        <v>0</v>
      </c>
      <c r="I53" s="135">
        <v>0</v>
      </c>
      <c r="J53" s="123">
        <f>I53*F53</f>
        <v>0</v>
      </c>
      <c r="K53" s="123">
        <v>0</v>
      </c>
      <c r="L53" s="123">
        <f>K53*F53</f>
        <v>0</v>
      </c>
      <c r="M53" s="123">
        <f>L53+J53+H53</f>
        <v>0</v>
      </c>
    </row>
    <row r="54" spans="1:13" s="14" customFormat="1" ht="38.25" customHeight="1">
      <c r="A54" s="106" t="s">
        <v>43</v>
      </c>
      <c r="B54" s="106" t="s">
        <v>226</v>
      </c>
      <c r="C54" s="106" t="s">
        <v>303</v>
      </c>
      <c r="D54" s="106" t="s">
        <v>6</v>
      </c>
      <c r="E54" s="110"/>
      <c r="F54" s="114">
        <v>10.4</v>
      </c>
      <c r="G54" s="116"/>
      <c r="H54" s="117"/>
      <c r="I54" s="135"/>
      <c r="J54" s="123"/>
      <c r="K54" s="123"/>
      <c r="L54" s="123"/>
      <c r="M54" s="123">
        <f>L54+J54+H54</f>
        <v>0</v>
      </c>
    </row>
    <row r="55" spans="1:13" ht="20.25" customHeight="1">
      <c r="A55" s="202"/>
      <c r="B55" s="115" t="s">
        <v>197</v>
      </c>
      <c r="C55" s="105" t="s">
        <v>2</v>
      </c>
      <c r="D55" s="105" t="s">
        <v>193</v>
      </c>
      <c r="E55" s="137">
        <v>2.72</v>
      </c>
      <c r="F55" s="118">
        <f>F54*E55</f>
        <v>28.288000000000004</v>
      </c>
      <c r="G55" s="101">
        <v>0</v>
      </c>
      <c r="H55" s="101">
        <f>F55*G55</f>
        <v>0</v>
      </c>
      <c r="I55" s="144">
        <v>0</v>
      </c>
      <c r="J55" s="123">
        <f>I55*F55</f>
        <v>0</v>
      </c>
      <c r="K55" s="123">
        <v>0</v>
      </c>
      <c r="L55" s="123">
        <f>K55*F55</f>
        <v>0</v>
      </c>
      <c r="M55" s="123">
        <f>J55</f>
        <v>0</v>
      </c>
    </row>
    <row r="56" spans="1:13" ht="20.25" customHeight="1">
      <c r="A56" s="202"/>
      <c r="B56" s="105" t="s">
        <v>318</v>
      </c>
      <c r="C56" s="105" t="s">
        <v>304</v>
      </c>
      <c r="D56" s="105" t="s">
        <v>198</v>
      </c>
      <c r="E56" s="103">
        <v>1</v>
      </c>
      <c r="F56" s="104">
        <f>E56*F54</f>
        <v>10.4</v>
      </c>
      <c r="G56" s="101">
        <v>0</v>
      </c>
      <c r="H56" s="101">
        <f>F56*G56</f>
        <v>0</v>
      </c>
      <c r="I56" s="135">
        <v>0</v>
      </c>
      <c r="J56" s="123">
        <f>I56*F56</f>
        <v>0</v>
      </c>
      <c r="K56" s="126">
        <v>0</v>
      </c>
      <c r="L56" s="123">
        <v>0</v>
      </c>
      <c r="M56" s="123">
        <f>L56+J56+H56</f>
        <v>0</v>
      </c>
    </row>
    <row r="57" spans="1:13" ht="20.25" customHeight="1">
      <c r="A57" s="202"/>
      <c r="B57" s="105" t="s">
        <v>264</v>
      </c>
      <c r="C57" s="105" t="s">
        <v>263</v>
      </c>
      <c r="D57" s="105" t="s">
        <v>4</v>
      </c>
      <c r="E57" s="103"/>
      <c r="F57" s="104">
        <v>4</v>
      </c>
      <c r="G57" s="101">
        <v>0</v>
      </c>
      <c r="H57" s="101">
        <f>F57*G57</f>
        <v>0</v>
      </c>
      <c r="I57" s="135">
        <v>0</v>
      </c>
      <c r="J57" s="123">
        <f>I57*F57</f>
        <v>0</v>
      </c>
      <c r="K57" s="126">
        <v>0</v>
      </c>
      <c r="L57" s="123">
        <v>0</v>
      </c>
      <c r="M57" s="123">
        <f>L57+J57+H57</f>
        <v>0</v>
      </c>
    </row>
    <row r="58" spans="1:13" s="14" customFormat="1" ht="48" customHeight="1">
      <c r="A58" s="106" t="s">
        <v>44</v>
      </c>
      <c r="B58" s="112" t="s">
        <v>202</v>
      </c>
      <c r="C58" s="106" t="s">
        <v>305</v>
      </c>
      <c r="D58" s="106" t="s">
        <v>6</v>
      </c>
      <c r="E58" s="136"/>
      <c r="F58" s="116">
        <v>21.45</v>
      </c>
      <c r="G58" s="116"/>
      <c r="H58" s="117"/>
      <c r="I58" s="135"/>
      <c r="J58" s="123"/>
      <c r="K58" s="123"/>
      <c r="L58" s="123"/>
      <c r="M58" s="123">
        <f>L58+J58+H58</f>
        <v>0</v>
      </c>
    </row>
    <row r="59" spans="1:13" ht="21.75" customHeight="1">
      <c r="A59" s="202"/>
      <c r="B59" s="105" t="s">
        <v>197</v>
      </c>
      <c r="C59" s="105" t="s">
        <v>306</v>
      </c>
      <c r="D59" s="105" t="s">
        <v>193</v>
      </c>
      <c r="E59" s="119">
        <v>0.2016</v>
      </c>
      <c r="F59" s="118">
        <f>E59*F58</f>
        <v>4.32432</v>
      </c>
      <c r="G59" s="101">
        <v>0</v>
      </c>
      <c r="H59" s="101">
        <f>F59*G59</f>
        <v>0</v>
      </c>
      <c r="I59" s="144">
        <v>0</v>
      </c>
      <c r="J59" s="123">
        <f>I59*F59</f>
        <v>0</v>
      </c>
      <c r="K59" s="123">
        <v>0</v>
      </c>
      <c r="L59" s="123">
        <f>K59*F59</f>
        <v>0</v>
      </c>
      <c r="M59" s="123">
        <f>J59</f>
        <v>0</v>
      </c>
    </row>
    <row r="60" spans="1:13" ht="19.5" customHeight="1">
      <c r="A60" s="202"/>
      <c r="B60" s="105" t="s">
        <v>197</v>
      </c>
      <c r="C60" s="105" t="s">
        <v>307</v>
      </c>
      <c r="D60" s="104" t="s">
        <v>19</v>
      </c>
      <c r="E60" s="119">
        <v>0.0187</v>
      </c>
      <c r="F60" s="118">
        <f>E60*F58</f>
        <v>0.401115</v>
      </c>
      <c r="G60" s="101">
        <v>0</v>
      </c>
      <c r="H60" s="101">
        <v>0</v>
      </c>
      <c r="I60" s="135">
        <v>0</v>
      </c>
      <c r="J60" s="123">
        <f>I60*F60</f>
        <v>0</v>
      </c>
      <c r="K60" s="126">
        <v>0</v>
      </c>
      <c r="L60" s="123">
        <f>K60*F60</f>
        <v>0</v>
      </c>
      <c r="M60" s="123">
        <f>L60+J60+H60</f>
        <v>0</v>
      </c>
    </row>
    <row r="61" spans="1:13" ht="24" customHeight="1">
      <c r="A61" s="202"/>
      <c r="B61" s="200" t="s">
        <v>261</v>
      </c>
      <c r="C61" s="105" t="s">
        <v>308</v>
      </c>
      <c r="D61" s="104" t="s">
        <v>196</v>
      </c>
      <c r="E61" s="119">
        <v>0.041</v>
      </c>
      <c r="F61" s="101">
        <f>E61*F58</f>
        <v>0.87945</v>
      </c>
      <c r="G61" s="101">
        <v>0</v>
      </c>
      <c r="H61" s="101">
        <f>F61*G61</f>
        <v>0</v>
      </c>
      <c r="I61" s="135">
        <v>0</v>
      </c>
      <c r="J61" s="123">
        <f>I61*F61</f>
        <v>0</v>
      </c>
      <c r="K61" s="123">
        <v>0</v>
      </c>
      <c r="L61" s="123">
        <v>0</v>
      </c>
      <c r="M61" s="123">
        <f>L61+J61+H61</f>
        <v>0</v>
      </c>
    </row>
    <row r="62" spans="1:13" ht="18.75" customHeight="1">
      <c r="A62" s="202"/>
      <c r="B62" s="105" t="s">
        <v>197</v>
      </c>
      <c r="C62" s="105" t="s">
        <v>5</v>
      </c>
      <c r="D62" s="105" t="s">
        <v>19</v>
      </c>
      <c r="E62" s="120">
        <v>0.0064</v>
      </c>
      <c r="F62" s="118">
        <f>E62*F58</f>
        <v>0.13728</v>
      </c>
      <c r="G62" s="101">
        <v>0</v>
      </c>
      <c r="H62" s="101">
        <f>F62*G62</f>
        <v>0</v>
      </c>
      <c r="I62" s="135">
        <v>0</v>
      </c>
      <c r="J62" s="123">
        <f>I62*F62</f>
        <v>0</v>
      </c>
      <c r="K62" s="123">
        <v>0</v>
      </c>
      <c r="L62" s="123">
        <f>K62*F62</f>
        <v>0</v>
      </c>
      <c r="M62" s="123">
        <f>L62+J62+H62</f>
        <v>0</v>
      </c>
    </row>
    <row r="63" spans="1:13" s="14" customFormat="1" ht="51" customHeight="1">
      <c r="A63" s="106" t="s">
        <v>45</v>
      </c>
      <c r="B63" s="106" t="s">
        <v>260</v>
      </c>
      <c r="C63" s="106" t="s">
        <v>309</v>
      </c>
      <c r="D63" s="106" t="s">
        <v>6</v>
      </c>
      <c r="E63" s="136"/>
      <c r="F63" s="116">
        <f>F58</f>
        <v>21.45</v>
      </c>
      <c r="G63" s="116"/>
      <c r="H63" s="117"/>
      <c r="I63" s="135"/>
      <c r="J63" s="123"/>
      <c r="K63" s="123"/>
      <c r="L63" s="123"/>
      <c r="M63" s="123">
        <f>L63+J63+H63</f>
        <v>0</v>
      </c>
    </row>
    <row r="64" spans="1:13" ht="23.25" customHeight="1">
      <c r="A64" s="202"/>
      <c r="B64" s="143" t="s">
        <v>197</v>
      </c>
      <c r="C64" s="105" t="s">
        <v>2</v>
      </c>
      <c r="D64" s="105" t="s">
        <v>193</v>
      </c>
      <c r="E64" s="101">
        <v>2.8</v>
      </c>
      <c r="F64" s="118">
        <f>E64*F63</f>
        <v>60.059999999999995</v>
      </c>
      <c r="G64" s="101">
        <v>0</v>
      </c>
      <c r="H64" s="101">
        <f>F64*G64</f>
        <v>0</v>
      </c>
      <c r="I64" s="144">
        <v>0</v>
      </c>
      <c r="J64" s="123">
        <f>I64*F64</f>
        <v>0</v>
      </c>
      <c r="K64" s="123">
        <v>0</v>
      </c>
      <c r="L64" s="123">
        <f>K64*F64</f>
        <v>0</v>
      </c>
      <c r="M64" s="123">
        <f>J64</f>
        <v>0</v>
      </c>
    </row>
    <row r="65" spans="1:13" ht="20.25" customHeight="1">
      <c r="A65" s="202"/>
      <c r="B65" s="143" t="s">
        <v>197</v>
      </c>
      <c r="C65" s="105" t="s">
        <v>3</v>
      </c>
      <c r="D65" s="104" t="s">
        <v>195</v>
      </c>
      <c r="E65" s="119">
        <v>0.035</v>
      </c>
      <c r="F65" s="118">
        <f>E65*F63</f>
        <v>0.75075</v>
      </c>
      <c r="G65" s="101">
        <v>0</v>
      </c>
      <c r="H65" s="101">
        <v>0</v>
      </c>
      <c r="I65" s="135">
        <v>0</v>
      </c>
      <c r="J65" s="123">
        <f>I65*F65</f>
        <v>0</v>
      </c>
      <c r="K65" s="126">
        <v>0</v>
      </c>
      <c r="L65" s="123">
        <f>K65*F65</f>
        <v>0</v>
      </c>
      <c r="M65" s="123">
        <f>L65+J65+H65</f>
        <v>0</v>
      </c>
    </row>
    <row r="66" spans="1:13" ht="35.25" customHeight="1">
      <c r="A66" s="202"/>
      <c r="B66" s="200" t="s">
        <v>319</v>
      </c>
      <c r="C66" s="105" t="s">
        <v>310</v>
      </c>
      <c r="D66" s="104" t="s">
        <v>13</v>
      </c>
      <c r="E66" s="101">
        <v>1</v>
      </c>
      <c r="F66" s="118">
        <f>E66*F63</f>
        <v>21.45</v>
      </c>
      <c r="G66" s="101">
        <v>0</v>
      </c>
      <c r="H66" s="101">
        <f>F66*G66</f>
        <v>0</v>
      </c>
      <c r="I66" s="135">
        <v>0</v>
      </c>
      <c r="J66" s="123">
        <f>I66*F66</f>
        <v>0</v>
      </c>
      <c r="K66" s="123">
        <v>0</v>
      </c>
      <c r="L66" s="123">
        <v>0</v>
      </c>
      <c r="M66" s="123">
        <f>L66+J66+H66</f>
        <v>0</v>
      </c>
    </row>
    <row r="67" spans="1:13" ht="26.25" customHeight="1">
      <c r="A67" s="202"/>
      <c r="B67" s="200" t="s">
        <v>282</v>
      </c>
      <c r="C67" s="105" t="s">
        <v>8</v>
      </c>
      <c r="D67" s="104" t="s">
        <v>196</v>
      </c>
      <c r="E67" s="120">
        <v>0.027</v>
      </c>
      <c r="F67" s="118">
        <f>E67*F63</f>
        <v>0.5791499999999999</v>
      </c>
      <c r="G67" s="101">
        <v>0</v>
      </c>
      <c r="H67" s="101">
        <f>F67*G67</f>
        <v>0</v>
      </c>
      <c r="I67" s="135">
        <v>0</v>
      </c>
      <c r="J67" s="123">
        <f>I67*F67</f>
        <v>0</v>
      </c>
      <c r="K67" s="123">
        <v>0</v>
      </c>
      <c r="L67" s="123">
        <f>K67*F67</f>
        <v>0</v>
      </c>
      <c r="M67" s="123">
        <f>L67+J67+H67</f>
        <v>0</v>
      </c>
    </row>
    <row r="68" spans="1:13" ht="21.75" customHeight="1">
      <c r="A68" s="202"/>
      <c r="B68" s="200" t="s">
        <v>197</v>
      </c>
      <c r="C68" s="105" t="s">
        <v>5</v>
      </c>
      <c r="D68" s="105" t="s">
        <v>19</v>
      </c>
      <c r="E68" s="120">
        <v>0.043</v>
      </c>
      <c r="F68" s="118">
        <v>1.75</v>
      </c>
      <c r="G68" s="101">
        <v>0</v>
      </c>
      <c r="H68" s="101">
        <f>F68*G68</f>
        <v>0</v>
      </c>
      <c r="I68" s="135">
        <v>0</v>
      </c>
      <c r="J68" s="123">
        <f>I68*F68</f>
        <v>0</v>
      </c>
      <c r="K68" s="123">
        <v>0</v>
      </c>
      <c r="L68" s="123">
        <v>0</v>
      </c>
      <c r="M68" s="123">
        <f>L68+J68+H68</f>
        <v>0</v>
      </c>
    </row>
    <row r="69" spans="1:13" s="14" customFormat="1" ht="56.25" customHeight="1">
      <c r="A69" s="106" t="s">
        <v>67</v>
      </c>
      <c r="B69" s="106" t="s">
        <v>267</v>
      </c>
      <c r="C69" s="106" t="s">
        <v>311</v>
      </c>
      <c r="D69" s="106" t="s">
        <v>6</v>
      </c>
      <c r="E69" s="136"/>
      <c r="F69" s="116">
        <v>13.3</v>
      </c>
      <c r="G69" s="116"/>
      <c r="H69" s="117"/>
      <c r="I69" s="135"/>
      <c r="J69" s="123"/>
      <c r="K69" s="123"/>
      <c r="L69" s="123"/>
      <c r="M69" s="123">
        <f>L69+J69+H69</f>
        <v>0</v>
      </c>
    </row>
    <row r="70" spans="1:13" ht="25.5" customHeight="1">
      <c r="A70" s="202"/>
      <c r="B70" s="105" t="s">
        <v>197</v>
      </c>
      <c r="C70" s="105" t="s">
        <v>2</v>
      </c>
      <c r="D70" s="105" t="s">
        <v>193</v>
      </c>
      <c r="E70" s="101">
        <v>2.19</v>
      </c>
      <c r="F70" s="118">
        <f>E70*F69</f>
        <v>29.127000000000002</v>
      </c>
      <c r="G70" s="101">
        <v>0</v>
      </c>
      <c r="H70" s="101">
        <f>F70*G70</f>
        <v>0</v>
      </c>
      <c r="I70" s="144">
        <v>0</v>
      </c>
      <c r="J70" s="123">
        <f>I70*F70</f>
        <v>0</v>
      </c>
      <c r="K70" s="123">
        <v>0</v>
      </c>
      <c r="L70" s="123">
        <f>K70*F70</f>
        <v>0</v>
      </c>
      <c r="M70" s="123">
        <f>J70</f>
        <v>0</v>
      </c>
    </row>
    <row r="71" spans="1:13" ht="24.75" customHeight="1">
      <c r="A71" s="202"/>
      <c r="B71" s="105" t="s">
        <v>197</v>
      </c>
      <c r="C71" s="105" t="s">
        <v>3</v>
      </c>
      <c r="D71" s="104" t="s">
        <v>19</v>
      </c>
      <c r="E71" s="101">
        <v>0.02</v>
      </c>
      <c r="F71" s="118">
        <f>E71*F69</f>
        <v>0.266</v>
      </c>
      <c r="G71" s="101">
        <v>0</v>
      </c>
      <c r="H71" s="101">
        <v>0</v>
      </c>
      <c r="I71" s="135">
        <v>0</v>
      </c>
      <c r="J71" s="123">
        <f>I71*F71</f>
        <v>0</v>
      </c>
      <c r="K71" s="126">
        <v>0</v>
      </c>
      <c r="L71" s="123">
        <f>K71*F71</f>
        <v>0</v>
      </c>
      <c r="M71" s="123">
        <f>L71+J71+H71</f>
        <v>0</v>
      </c>
    </row>
    <row r="72" spans="1:13" ht="22.5" customHeight="1">
      <c r="A72" s="202"/>
      <c r="B72" s="200" t="s">
        <v>282</v>
      </c>
      <c r="C72" s="105" t="s">
        <v>8</v>
      </c>
      <c r="D72" s="104" t="s">
        <v>196</v>
      </c>
      <c r="E72" s="119">
        <v>0.015</v>
      </c>
      <c r="F72" s="118">
        <f>E72*F69</f>
        <v>0.1995</v>
      </c>
      <c r="G72" s="101">
        <v>0</v>
      </c>
      <c r="H72" s="101">
        <f>F72*G72</f>
        <v>0</v>
      </c>
      <c r="I72" s="135">
        <v>0</v>
      </c>
      <c r="J72" s="123">
        <f>I72*F72</f>
        <v>0</v>
      </c>
      <c r="K72" s="123">
        <v>0</v>
      </c>
      <c r="L72" s="123">
        <f>K72*F72</f>
        <v>0</v>
      </c>
      <c r="M72" s="123">
        <f>L72+J72+H72</f>
        <v>0</v>
      </c>
    </row>
    <row r="73" spans="1:13" ht="21" customHeight="1">
      <c r="A73" s="202"/>
      <c r="B73" s="200" t="s">
        <v>242</v>
      </c>
      <c r="C73" s="200" t="s">
        <v>227</v>
      </c>
      <c r="D73" s="104" t="s">
        <v>13</v>
      </c>
      <c r="E73" s="101">
        <v>1</v>
      </c>
      <c r="F73" s="118">
        <f>E73*F69</f>
        <v>13.3</v>
      </c>
      <c r="G73" s="101">
        <v>0</v>
      </c>
      <c r="H73" s="101">
        <f>F73*G73</f>
        <v>0</v>
      </c>
      <c r="I73" s="135">
        <v>0</v>
      </c>
      <c r="J73" s="123">
        <f>I73*F73</f>
        <v>0</v>
      </c>
      <c r="K73" s="123">
        <v>0</v>
      </c>
      <c r="L73" s="123">
        <v>0</v>
      </c>
      <c r="M73" s="123">
        <f>L73+J73+H73</f>
        <v>0</v>
      </c>
    </row>
    <row r="74" spans="1:13" ht="24" customHeight="1">
      <c r="A74" s="202"/>
      <c r="B74" s="105" t="s">
        <v>197</v>
      </c>
      <c r="C74" s="105" t="s">
        <v>5</v>
      </c>
      <c r="D74" s="105" t="s">
        <v>19</v>
      </c>
      <c r="E74" s="119">
        <v>0.007</v>
      </c>
      <c r="F74" s="118">
        <f>E74*F69</f>
        <v>0.0931</v>
      </c>
      <c r="G74" s="101">
        <v>0</v>
      </c>
      <c r="H74" s="101">
        <f>F74*G74</f>
        <v>0</v>
      </c>
      <c r="I74" s="135">
        <v>0</v>
      </c>
      <c r="J74" s="123">
        <f>I74*F74</f>
        <v>0</v>
      </c>
      <c r="K74" s="123">
        <v>0</v>
      </c>
      <c r="L74" s="123">
        <f>K74*F74</f>
        <v>0</v>
      </c>
      <c r="M74" s="123">
        <f>L74+J74+H74</f>
        <v>0</v>
      </c>
    </row>
    <row r="75" spans="1:13" s="14" customFormat="1" ht="24.75" customHeight="1">
      <c r="A75" s="106" t="s">
        <v>48</v>
      </c>
      <c r="B75" s="106" t="s">
        <v>220</v>
      </c>
      <c r="C75" s="106" t="s">
        <v>317</v>
      </c>
      <c r="D75" s="106" t="s">
        <v>6</v>
      </c>
      <c r="E75" s="110"/>
      <c r="F75" s="116">
        <v>1.2</v>
      </c>
      <c r="G75" s="116"/>
      <c r="H75" s="117"/>
      <c r="I75" s="145"/>
      <c r="J75" s="146"/>
      <c r="K75" s="146"/>
      <c r="L75" s="146"/>
      <c r="M75" s="135">
        <f aca="true" t="shared" si="2" ref="M75:M80">L75+J75+H75</f>
        <v>0</v>
      </c>
    </row>
    <row r="76" spans="1:13" ht="17.25" customHeight="1">
      <c r="A76" s="252"/>
      <c r="B76" s="115" t="s">
        <v>197</v>
      </c>
      <c r="C76" s="105" t="s">
        <v>2</v>
      </c>
      <c r="D76" s="105" t="s">
        <v>193</v>
      </c>
      <c r="E76" s="137">
        <v>0.914</v>
      </c>
      <c r="F76" s="118">
        <f>E76*F75</f>
        <v>1.0968</v>
      </c>
      <c r="G76" s="102">
        <v>0</v>
      </c>
      <c r="H76" s="118">
        <f>F76*G76</f>
        <v>0</v>
      </c>
      <c r="I76" s="135">
        <v>0</v>
      </c>
      <c r="J76" s="123">
        <f>I76*F76</f>
        <v>0</v>
      </c>
      <c r="K76" s="123">
        <v>0</v>
      </c>
      <c r="L76" s="123">
        <f>K76*F76</f>
        <v>0</v>
      </c>
      <c r="M76" s="123">
        <f t="shared" si="2"/>
        <v>0</v>
      </c>
    </row>
    <row r="77" spans="1:13" ht="15.75" customHeight="1">
      <c r="A77" s="253"/>
      <c r="B77" s="115" t="s">
        <v>197</v>
      </c>
      <c r="C77" s="105" t="s">
        <v>221</v>
      </c>
      <c r="D77" s="104" t="s">
        <v>19</v>
      </c>
      <c r="E77" s="137">
        <v>0.353</v>
      </c>
      <c r="F77" s="101">
        <f>E77*F75</f>
        <v>0.4236</v>
      </c>
      <c r="G77" s="101">
        <v>0</v>
      </c>
      <c r="H77" s="118">
        <f>F77*G77</f>
        <v>0</v>
      </c>
      <c r="I77" s="135">
        <v>0</v>
      </c>
      <c r="J77" s="123">
        <f>I77*F77</f>
        <v>0</v>
      </c>
      <c r="K77" s="123">
        <v>0</v>
      </c>
      <c r="L77" s="123">
        <f>K77*F77</f>
        <v>0</v>
      </c>
      <c r="M77" s="123">
        <f t="shared" si="2"/>
        <v>0</v>
      </c>
    </row>
    <row r="78" spans="1:13" ht="19.5" customHeight="1">
      <c r="A78" s="253"/>
      <c r="B78" s="105" t="s">
        <v>286</v>
      </c>
      <c r="C78" s="105" t="s">
        <v>312</v>
      </c>
      <c r="D78" s="105" t="s">
        <v>198</v>
      </c>
      <c r="E78" s="103">
        <v>1</v>
      </c>
      <c r="F78" s="101">
        <f>E78*F75</f>
        <v>1.2</v>
      </c>
      <c r="G78" s="102">
        <v>0</v>
      </c>
      <c r="H78" s="118">
        <f>F78*G78</f>
        <v>0</v>
      </c>
      <c r="I78" s="135">
        <v>0</v>
      </c>
      <c r="J78" s="123">
        <f>I78*F78</f>
        <v>0</v>
      </c>
      <c r="K78" s="123">
        <v>0</v>
      </c>
      <c r="L78" s="123">
        <f>K78*F78</f>
        <v>0</v>
      </c>
      <c r="M78" s="123">
        <f t="shared" si="2"/>
        <v>0</v>
      </c>
    </row>
    <row r="79" spans="1:13" ht="20.25" customHeight="1">
      <c r="A79" s="253"/>
      <c r="B79" s="105" t="s">
        <v>264</v>
      </c>
      <c r="C79" s="105" t="s">
        <v>263</v>
      </c>
      <c r="D79" s="105" t="s">
        <v>4</v>
      </c>
      <c r="E79" s="103"/>
      <c r="F79" s="104">
        <v>2</v>
      </c>
      <c r="G79" s="101">
        <v>0</v>
      </c>
      <c r="H79" s="101">
        <f>F79*G79</f>
        <v>0</v>
      </c>
      <c r="I79" s="135">
        <v>0</v>
      </c>
      <c r="J79" s="123">
        <f>I79*F79</f>
        <v>0</v>
      </c>
      <c r="K79" s="126">
        <v>0</v>
      </c>
      <c r="L79" s="123">
        <v>0</v>
      </c>
      <c r="M79" s="123">
        <f t="shared" si="2"/>
        <v>0</v>
      </c>
    </row>
    <row r="80" spans="1:13" ht="18.75" customHeight="1">
      <c r="A80" s="254"/>
      <c r="B80" s="105" t="s">
        <v>197</v>
      </c>
      <c r="C80" s="105" t="s">
        <v>5</v>
      </c>
      <c r="D80" s="105" t="s">
        <v>19</v>
      </c>
      <c r="E80" s="137">
        <v>0.276</v>
      </c>
      <c r="F80" s="101">
        <f>E80*F77</f>
        <v>0.1169136</v>
      </c>
      <c r="G80" s="101">
        <v>0</v>
      </c>
      <c r="H80" s="118">
        <f>F80*G80</f>
        <v>0</v>
      </c>
      <c r="I80" s="135">
        <v>0</v>
      </c>
      <c r="J80" s="123">
        <f>I80*F80</f>
        <v>0</v>
      </c>
      <c r="K80" s="123">
        <v>0</v>
      </c>
      <c r="L80" s="123">
        <f>K80*F80</f>
        <v>0</v>
      </c>
      <c r="M80" s="123">
        <f t="shared" si="2"/>
        <v>0</v>
      </c>
    </row>
    <row r="81" spans="1:13" s="14" customFormat="1" ht="90.75" customHeight="1">
      <c r="A81" s="106" t="s">
        <v>49</v>
      </c>
      <c r="B81" s="112" t="s">
        <v>210</v>
      </c>
      <c r="C81" s="106" t="s">
        <v>332</v>
      </c>
      <c r="D81" s="106" t="s">
        <v>6</v>
      </c>
      <c r="E81" s="136"/>
      <c r="F81" s="116">
        <v>48.28</v>
      </c>
      <c r="G81" s="116"/>
      <c r="H81" s="117"/>
      <c r="I81" s="135"/>
      <c r="J81" s="123"/>
      <c r="K81" s="123"/>
      <c r="L81" s="123"/>
      <c r="M81" s="123">
        <f>L81+J81+H81</f>
        <v>0</v>
      </c>
    </row>
    <row r="82" spans="1:13" ht="20.25" customHeight="1">
      <c r="A82" s="202"/>
      <c r="B82" s="105" t="s">
        <v>197</v>
      </c>
      <c r="C82" s="105" t="s">
        <v>211</v>
      </c>
      <c r="D82" s="105" t="s">
        <v>193</v>
      </c>
      <c r="E82" s="120">
        <v>0.856</v>
      </c>
      <c r="F82" s="118">
        <f>E82*F81</f>
        <v>41.32768</v>
      </c>
      <c r="G82" s="102">
        <v>0</v>
      </c>
      <c r="H82" s="101">
        <f>F82*G82</f>
        <v>0</v>
      </c>
      <c r="I82" s="144">
        <v>0</v>
      </c>
      <c r="J82" s="123">
        <f>I82*F82</f>
        <v>0</v>
      </c>
      <c r="K82" s="123">
        <v>0</v>
      </c>
      <c r="L82" s="123">
        <f>K82*F82</f>
        <v>0</v>
      </c>
      <c r="M82" s="123">
        <f>J82</f>
        <v>0</v>
      </c>
    </row>
    <row r="83" spans="1:13" ht="18" customHeight="1">
      <c r="A83" s="202"/>
      <c r="B83" s="105" t="s">
        <v>197</v>
      </c>
      <c r="C83" s="105" t="s">
        <v>3</v>
      </c>
      <c r="D83" s="104" t="s">
        <v>19</v>
      </c>
      <c r="E83" s="120">
        <v>0.012</v>
      </c>
      <c r="F83" s="120">
        <f>E83*F81</f>
        <v>0.57936</v>
      </c>
      <c r="G83" s="101">
        <v>0</v>
      </c>
      <c r="H83" s="101">
        <v>0</v>
      </c>
      <c r="I83" s="135">
        <v>0</v>
      </c>
      <c r="J83" s="123">
        <f>I83*F83</f>
        <v>0</v>
      </c>
      <c r="K83" s="126">
        <v>0</v>
      </c>
      <c r="L83" s="123">
        <f>K83*F83</f>
        <v>0</v>
      </c>
      <c r="M83" s="123">
        <f>L83+J83+H83</f>
        <v>0</v>
      </c>
    </row>
    <row r="84" spans="1:13" ht="33.75" customHeight="1">
      <c r="A84" s="202"/>
      <c r="B84" s="200" t="s">
        <v>1</v>
      </c>
      <c r="C84" s="204" t="s">
        <v>331</v>
      </c>
      <c r="D84" s="104" t="s">
        <v>199</v>
      </c>
      <c r="E84" s="101">
        <v>0.63</v>
      </c>
      <c r="F84" s="118">
        <f>E84*F81</f>
        <v>30.4164</v>
      </c>
      <c r="G84" s="101">
        <v>0</v>
      </c>
      <c r="H84" s="101">
        <f>F84*G84</f>
        <v>0</v>
      </c>
      <c r="I84" s="135">
        <v>0</v>
      </c>
      <c r="J84" s="123">
        <f>I84*F84</f>
        <v>0</v>
      </c>
      <c r="K84" s="123">
        <v>0</v>
      </c>
      <c r="L84" s="123">
        <f>K84*F84</f>
        <v>0</v>
      </c>
      <c r="M84" s="123">
        <f>L84+J84+H84</f>
        <v>0</v>
      </c>
    </row>
    <row r="85" spans="1:13" ht="22.5" customHeight="1">
      <c r="A85" s="202"/>
      <c r="B85" s="200" t="s">
        <v>268</v>
      </c>
      <c r="C85" s="200" t="s">
        <v>203</v>
      </c>
      <c r="D85" s="104" t="s">
        <v>199</v>
      </c>
      <c r="E85" s="101">
        <v>0.92</v>
      </c>
      <c r="F85" s="118">
        <f>E85*F81</f>
        <v>44.4176</v>
      </c>
      <c r="G85" s="101">
        <v>0</v>
      </c>
      <c r="H85" s="101">
        <f>F85*G85</f>
        <v>0</v>
      </c>
      <c r="I85" s="135">
        <v>0</v>
      </c>
      <c r="J85" s="123">
        <f>I85*F85</f>
        <v>0</v>
      </c>
      <c r="K85" s="123">
        <v>0</v>
      </c>
      <c r="L85" s="123">
        <f>K85*F85</f>
        <v>0</v>
      </c>
      <c r="M85" s="123">
        <f>L85+J85+H85</f>
        <v>0</v>
      </c>
    </row>
    <row r="86" spans="1:13" ht="21" customHeight="1">
      <c r="A86" s="202"/>
      <c r="B86" s="105" t="s">
        <v>197</v>
      </c>
      <c r="C86" s="105" t="s">
        <v>5</v>
      </c>
      <c r="D86" s="105" t="s">
        <v>19</v>
      </c>
      <c r="E86" s="120">
        <v>0.018</v>
      </c>
      <c r="F86" s="118">
        <f>E86*F81</f>
        <v>0.8690399999999999</v>
      </c>
      <c r="G86" s="101">
        <v>0</v>
      </c>
      <c r="H86" s="101">
        <f>F86*G86</f>
        <v>0</v>
      </c>
      <c r="I86" s="135">
        <v>0</v>
      </c>
      <c r="J86" s="123">
        <f>I86*F86</f>
        <v>0</v>
      </c>
      <c r="K86" s="123">
        <v>0</v>
      </c>
      <c r="L86" s="123">
        <f>K86*F86</f>
        <v>0</v>
      </c>
      <c r="M86" s="123">
        <f>L86+J86+H86</f>
        <v>0</v>
      </c>
    </row>
    <row r="87" spans="1:13" s="14" customFormat="1" ht="92.25" customHeight="1">
      <c r="A87" s="106" t="s">
        <v>50</v>
      </c>
      <c r="B87" s="112" t="s">
        <v>210</v>
      </c>
      <c r="C87" s="205" t="s">
        <v>333</v>
      </c>
      <c r="D87" s="106" t="s">
        <v>6</v>
      </c>
      <c r="E87" s="136"/>
      <c r="F87" s="116">
        <v>51.7</v>
      </c>
      <c r="G87" s="116"/>
      <c r="H87" s="117"/>
      <c r="I87" s="135"/>
      <c r="J87" s="123"/>
      <c r="K87" s="123"/>
      <c r="L87" s="123"/>
      <c r="M87" s="123">
        <f>L87+J87+H87</f>
        <v>0</v>
      </c>
    </row>
    <row r="88" spans="1:13" ht="20.25" customHeight="1">
      <c r="A88" s="202"/>
      <c r="B88" s="105" t="s">
        <v>197</v>
      </c>
      <c r="C88" s="105" t="s">
        <v>211</v>
      </c>
      <c r="D88" s="105" t="s">
        <v>193</v>
      </c>
      <c r="E88" s="120">
        <v>0.856</v>
      </c>
      <c r="F88" s="118">
        <f>E88*F87</f>
        <v>44.2552</v>
      </c>
      <c r="G88" s="102">
        <v>0</v>
      </c>
      <c r="H88" s="101">
        <f>F88*G88</f>
        <v>0</v>
      </c>
      <c r="I88" s="144">
        <v>0</v>
      </c>
      <c r="J88" s="123">
        <f>I88*F88</f>
        <v>0</v>
      </c>
      <c r="K88" s="123">
        <v>0</v>
      </c>
      <c r="L88" s="123">
        <f>K88*F88</f>
        <v>0</v>
      </c>
      <c r="M88" s="123">
        <f>J88</f>
        <v>0</v>
      </c>
    </row>
    <row r="89" spans="1:13" ht="18" customHeight="1">
      <c r="A89" s="202"/>
      <c r="B89" s="105" t="s">
        <v>197</v>
      </c>
      <c r="C89" s="105" t="s">
        <v>3</v>
      </c>
      <c r="D89" s="104" t="s">
        <v>19</v>
      </c>
      <c r="E89" s="120">
        <v>0.012</v>
      </c>
      <c r="F89" s="120">
        <f>E89*F87</f>
        <v>0.6204000000000001</v>
      </c>
      <c r="G89" s="101">
        <v>0</v>
      </c>
      <c r="H89" s="101">
        <v>0</v>
      </c>
      <c r="I89" s="135">
        <v>0</v>
      </c>
      <c r="J89" s="123">
        <f>I89*F89</f>
        <v>0</v>
      </c>
      <c r="K89" s="126">
        <v>0</v>
      </c>
      <c r="L89" s="123">
        <f>K89*F89</f>
        <v>0</v>
      </c>
      <c r="M89" s="123">
        <f>L89+J89+H89</f>
        <v>0</v>
      </c>
    </row>
    <row r="90" spans="1:13" ht="33.75" customHeight="1">
      <c r="A90" s="202"/>
      <c r="B90" s="200" t="s">
        <v>1</v>
      </c>
      <c r="C90" s="204" t="s">
        <v>331</v>
      </c>
      <c r="D90" s="104" t="s">
        <v>199</v>
      </c>
      <c r="E90" s="101">
        <v>0.63</v>
      </c>
      <c r="F90" s="118">
        <f>E90*F87</f>
        <v>32.571000000000005</v>
      </c>
      <c r="G90" s="101">
        <v>0</v>
      </c>
      <c r="H90" s="101">
        <f>F90*G90</f>
        <v>0</v>
      </c>
      <c r="I90" s="135">
        <v>0</v>
      </c>
      <c r="J90" s="123">
        <f>I90*F90</f>
        <v>0</v>
      </c>
      <c r="K90" s="123">
        <v>0</v>
      </c>
      <c r="L90" s="123">
        <f>K90*F90</f>
        <v>0</v>
      </c>
      <c r="M90" s="123">
        <f>L90+J90+H90</f>
        <v>0</v>
      </c>
    </row>
    <row r="91" spans="1:13" ht="22.5" customHeight="1">
      <c r="A91" s="202"/>
      <c r="B91" s="204" t="s">
        <v>334</v>
      </c>
      <c r="C91" s="200" t="s">
        <v>203</v>
      </c>
      <c r="D91" s="104" t="s">
        <v>199</v>
      </c>
      <c r="E91" s="101">
        <v>0.92</v>
      </c>
      <c r="F91" s="118">
        <f>E91*F87</f>
        <v>47.56400000000001</v>
      </c>
      <c r="G91" s="101">
        <v>0</v>
      </c>
      <c r="H91" s="101">
        <f>F91*G91</f>
        <v>0</v>
      </c>
      <c r="I91" s="135">
        <v>0</v>
      </c>
      <c r="J91" s="123">
        <f>I91*F91</f>
        <v>0</v>
      </c>
      <c r="K91" s="123">
        <v>0</v>
      </c>
      <c r="L91" s="123">
        <f>K91*F91</f>
        <v>0</v>
      </c>
      <c r="M91" s="123">
        <f>L91+J91+H91</f>
        <v>0</v>
      </c>
    </row>
    <row r="92" spans="1:13" ht="21" customHeight="1">
      <c r="A92" s="202"/>
      <c r="B92" s="105" t="s">
        <v>197</v>
      </c>
      <c r="C92" s="105" t="s">
        <v>5</v>
      </c>
      <c r="D92" s="105" t="s">
        <v>19</v>
      </c>
      <c r="E92" s="120">
        <v>0.018</v>
      </c>
      <c r="F92" s="118">
        <f>E92*F87</f>
        <v>0.9306</v>
      </c>
      <c r="G92" s="101">
        <v>0</v>
      </c>
      <c r="H92" s="101">
        <f>F92*G92</f>
        <v>0</v>
      </c>
      <c r="I92" s="135">
        <v>0</v>
      </c>
      <c r="J92" s="123">
        <f>I92*F92</f>
        <v>0</v>
      </c>
      <c r="K92" s="123">
        <v>0</v>
      </c>
      <c r="L92" s="123">
        <f>K92*F92</f>
        <v>0</v>
      </c>
      <c r="M92" s="123">
        <f>L92+J92+H92</f>
        <v>0</v>
      </c>
    </row>
    <row r="93" spans="1:13" s="14" customFormat="1" ht="48" customHeight="1">
      <c r="A93" s="106" t="s">
        <v>51</v>
      </c>
      <c r="B93" s="112" t="s">
        <v>229</v>
      </c>
      <c r="C93" s="106" t="s">
        <v>230</v>
      </c>
      <c r="D93" s="106" t="s">
        <v>6</v>
      </c>
      <c r="E93" s="136"/>
      <c r="F93" s="116">
        <f>F87</f>
        <v>51.7</v>
      </c>
      <c r="G93" s="116"/>
      <c r="H93" s="117"/>
      <c r="I93" s="135"/>
      <c r="J93" s="123"/>
      <c r="K93" s="123"/>
      <c r="L93" s="123"/>
      <c r="M93" s="123">
        <f aca="true" t="shared" si="3" ref="M93:M98">L93+J93+H93</f>
        <v>0</v>
      </c>
    </row>
    <row r="94" spans="1:13" ht="20.25" customHeight="1">
      <c r="A94" s="242"/>
      <c r="B94" s="143" t="s">
        <v>224</v>
      </c>
      <c r="C94" s="105" t="s">
        <v>231</v>
      </c>
      <c r="D94" s="105" t="s">
        <v>193</v>
      </c>
      <c r="E94" s="120">
        <v>0.459</v>
      </c>
      <c r="F94" s="118">
        <f>E94*F93</f>
        <v>23.730300000000003</v>
      </c>
      <c r="G94" s="101">
        <v>0</v>
      </c>
      <c r="H94" s="101">
        <f>F94*G94</f>
        <v>0</v>
      </c>
      <c r="I94" s="144">
        <v>0</v>
      </c>
      <c r="J94" s="123">
        <f>I94*F94</f>
        <v>0</v>
      </c>
      <c r="K94" s="123">
        <v>0</v>
      </c>
      <c r="L94" s="123">
        <f>K94*F94</f>
        <v>0</v>
      </c>
      <c r="M94" s="123">
        <f t="shared" si="3"/>
        <v>0</v>
      </c>
    </row>
    <row r="95" spans="1:13" ht="18" customHeight="1">
      <c r="A95" s="243"/>
      <c r="B95" s="143" t="s">
        <v>197</v>
      </c>
      <c r="C95" s="105" t="s">
        <v>3</v>
      </c>
      <c r="D95" s="104" t="s">
        <v>195</v>
      </c>
      <c r="E95" s="119">
        <v>0.0023</v>
      </c>
      <c r="F95" s="101">
        <f>E95*F93</f>
        <v>0.11891</v>
      </c>
      <c r="G95" s="101">
        <v>0</v>
      </c>
      <c r="H95" s="101">
        <f>F95*G95</f>
        <v>0</v>
      </c>
      <c r="I95" s="135">
        <v>0</v>
      </c>
      <c r="J95" s="123">
        <f>I95*F95</f>
        <v>0</v>
      </c>
      <c r="K95" s="126">
        <v>0</v>
      </c>
      <c r="L95" s="123">
        <f>K95*F95</f>
        <v>0</v>
      </c>
      <c r="M95" s="123">
        <f t="shared" si="3"/>
        <v>0</v>
      </c>
    </row>
    <row r="96" spans="1:13" ht="24" customHeight="1">
      <c r="A96" s="243"/>
      <c r="B96" s="200" t="s">
        <v>1</v>
      </c>
      <c r="C96" s="200" t="s">
        <v>232</v>
      </c>
      <c r="D96" s="104" t="s">
        <v>16</v>
      </c>
      <c r="E96" s="180">
        <v>0.00035</v>
      </c>
      <c r="F96" s="101">
        <f>E96*F93</f>
        <v>0.018095</v>
      </c>
      <c r="G96" s="101">
        <v>0</v>
      </c>
      <c r="H96" s="101">
        <f>F96*G96</f>
        <v>0</v>
      </c>
      <c r="I96" s="135">
        <v>0</v>
      </c>
      <c r="J96" s="123">
        <f>I96*F96</f>
        <v>0</v>
      </c>
      <c r="K96" s="126">
        <v>0</v>
      </c>
      <c r="L96" s="123">
        <f>K96*F96</f>
        <v>0</v>
      </c>
      <c r="M96" s="123">
        <f t="shared" si="3"/>
        <v>0</v>
      </c>
    </row>
    <row r="97" spans="1:13" ht="23.25" customHeight="1">
      <c r="A97" s="243"/>
      <c r="B97" s="104" t="s">
        <v>269</v>
      </c>
      <c r="C97" s="200" t="s">
        <v>233</v>
      </c>
      <c r="D97" s="104" t="s">
        <v>196</v>
      </c>
      <c r="E97" s="181">
        <v>9.2E-05</v>
      </c>
      <c r="F97" s="118">
        <f>E97*F93</f>
        <v>0.0047564</v>
      </c>
      <c r="G97" s="101">
        <v>0</v>
      </c>
      <c r="H97" s="101">
        <f>F97*G97</f>
        <v>0</v>
      </c>
      <c r="I97" s="135">
        <v>0</v>
      </c>
      <c r="J97" s="123">
        <f>I97*F97</f>
        <v>0</v>
      </c>
      <c r="K97" s="123">
        <v>0</v>
      </c>
      <c r="L97" s="123">
        <f>K97*F97</f>
        <v>0</v>
      </c>
      <c r="M97" s="123">
        <f t="shared" si="3"/>
        <v>0</v>
      </c>
    </row>
    <row r="98" spans="1:13" ht="20.25" customHeight="1">
      <c r="A98" s="243"/>
      <c r="B98" s="200" t="s">
        <v>1</v>
      </c>
      <c r="C98" s="105" t="s">
        <v>228</v>
      </c>
      <c r="D98" s="105" t="s">
        <v>198</v>
      </c>
      <c r="E98" s="120">
        <v>0.034</v>
      </c>
      <c r="F98" s="120">
        <f>E98*F93</f>
        <v>1.7578000000000003</v>
      </c>
      <c r="G98" s="101">
        <v>0</v>
      </c>
      <c r="H98" s="101">
        <f>F98*G98</f>
        <v>0</v>
      </c>
      <c r="I98" s="135">
        <v>0</v>
      </c>
      <c r="J98" s="123">
        <f>I98*F98</f>
        <v>0</v>
      </c>
      <c r="K98" s="123">
        <v>0</v>
      </c>
      <c r="L98" s="123">
        <f>K98*F98</f>
        <v>0</v>
      </c>
      <c r="M98" s="123">
        <f t="shared" si="3"/>
        <v>0</v>
      </c>
    </row>
    <row r="99" spans="1:14" s="14" customFormat="1" ht="50.25" customHeight="1">
      <c r="A99" s="75" t="s">
        <v>52</v>
      </c>
      <c r="B99" s="106" t="s">
        <v>287</v>
      </c>
      <c r="C99" s="106" t="s">
        <v>313</v>
      </c>
      <c r="D99" s="114" t="s">
        <v>194</v>
      </c>
      <c r="E99" s="136"/>
      <c r="F99" s="116">
        <v>0.013</v>
      </c>
      <c r="G99" s="116"/>
      <c r="H99" s="117"/>
      <c r="I99" s="145"/>
      <c r="J99" s="146"/>
      <c r="K99" s="146"/>
      <c r="L99" s="146"/>
      <c r="M99" s="135">
        <f aca="true" t="shared" si="4" ref="M99:M105">L99+J99+H99</f>
        <v>0</v>
      </c>
      <c r="N99" s="197"/>
    </row>
    <row r="100" spans="1:14" ht="21" customHeight="1">
      <c r="A100" s="240"/>
      <c r="B100" s="115"/>
      <c r="C100" s="105" t="s">
        <v>163</v>
      </c>
      <c r="D100" s="105" t="s">
        <v>193</v>
      </c>
      <c r="E100" s="137">
        <v>4.8</v>
      </c>
      <c r="F100" s="118">
        <f>E100*F99</f>
        <v>0.0624</v>
      </c>
      <c r="G100" s="102">
        <v>0</v>
      </c>
      <c r="H100" s="118">
        <f>F100*G100</f>
        <v>0</v>
      </c>
      <c r="I100" s="135">
        <v>0</v>
      </c>
      <c r="J100" s="135">
        <f>I100*F100</f>
        <v>0</v>
      </c>
      <c r="K100" s="135">
        <v>0</v>
      </c>
      <c r="L100" s="135">
        <f>K100*F100</f>
        <v>0</v>
      </c>
      <c r="M100" s="135">
        <f t="shared" si="4"/>
        <v>0</v>
      </c>
      <c r="N100" s="197"/>
    </row>
    <row r="101" spans="1:14" ht="23.25" customHeight="1">
      <c r="A101" s="241"/>
      <c r="B101" s="115"/>
      <c r="C101" s="105" t="s">
        <v>3</v>
      </c>
      <c r="D101" s="104" t="s">
        <v>19</v>
      </c>
      <c r="E101" s="137">
        <v>1.1</v>
      </c>
      <c r="F101" s="101">
        <f>E101*F99</f>
        <v>0.0143</v>
      </c>
      <c r="G101" s="101">
        <v>0</v>
      </c>
      <c r="H101" s="118">
        <f>F101*G101</f>
        <v>0</v>
      </c>
      <c r="I101" s="135">
        <v>0</v>
      </c>
      <c r="J101" s="135">
        <f>I101*F101</f>
        <v>0</v>
      </c>
      <c r="K101" s="135">
        <v>0</v>
      </c>
      <c r="L101" s="135">
        <f>K101*F101</f>
        <v>0</v>
      </c>
      <c r="M101" s="135">
        <f t="shared" si="4"/>
        <v>0</v>
      </c>
      <c r="N101" s="197"/>
    </row>
    <row r="102" spans="1:14" s="14" customFormat="1" ht="37.5" customHeight="1">
      <c r="A102" s="75" t="s">
        <v>212</v>
      </c>
      <c r="B102" s="106" t="s">
        <v>1</v>
      </c>
      <c r="C102" s="106" t="s">
        <v>314</v>
      </c>
      <c r="D102" s="114" t="s">
        <v>6</v>
      </c>
      <c r="E102" s="136"/>
      <c r="F102" s="116">
        <v>0.13</v>
      </c>
      <c r="G102" s="116"/>
      <c r="H102" s="117"/>
      <c r="I102" s="145"/>
      <c r="J102" s="146"/>
      <c r="K102" s="146"/>
      <c r="L102" s="146"/>
      <c r="M102" s="135">
        <f t="shared" si="4"/>
        <v>0</v>
      </c>
      <c r="N102" s="197"/>
    </row>
    <row r="103" spans="1:14" ht="21" customHeight="1">
      <c r="A103" s="240"/>
      <c r="B103" s="115"/>
      <c r="C103" s="105" t="s">
        <v>163</v>
      </c>
      <c r="D103" s="104" t="s">
        <v>198</v>
      </c>
      <c r="E103" s="137">
        <v>1</v>
      </c>
      <c r="F103" s="118">
        <f>E103*F102</f>
        <v>0.13</v>
      </c>
      <c r="G103" s="102">
        <v>0</v>
      </c>
      <c r="H103" s="118">
        <f>F103*G103</f>
        <v>0</v>
      </c>
      <c r="I103" s="135">
        <v>0</v>
      </c>
      <c r="J103" s="135">
        <f>I103*F103</f>
        <v>0</v>
      </c>
      <c r="K103" s="135">
        <v>0</v>
      </c>
      <c r="L103" s="135">
        <f>K103*F103</f>
        <v>0</v>
      </c>
      <c r="M103" s="135">
        <f t="shared" si="4"/>
        <v>0</v>
      </c>
      <c r="N103" s="197"/>
    </row>
    <row r="104" spans="1:14" ht="23.25" customHeight="1">
      <c r="A104" s="241"/>
      <c r="B104" s="115"/>
      <c r="C104" s="105" t="s">
        <v>315</v>
      </c>
      <c r="D104" s="104" t="s">
        <v>198</v>
      </c>
      <c r="E104" s="137">
        <v>1</v>
      </c>
      <c r="F104" s="101">
        <f>E104*F102</f>
        <v>0.13</v>
      </c>
      <c r="G104" s="101">
        <v>0</v>
      </c>
      <c r="H104" s="118">
        <f>F104*G104</f>
        <v>0</v>
      </c>
      <c r="I104" s="135">
        <v>0</v>
      </c>
      <c r="J104" s="135">
        <f>I104*F104</f>
        <v>0</v>
      </c>
      <c r="K104" s="135">
        <v>0</v>
      </c>
      <c r="L104" s="135">
        <f>K104*F104</f>
        <v>0</v>
      </c>
      <c r="M104" s="135">
        <f t="shared" si="4"/>
        <v>0</v>
      </c>
      <c r="N104" s="197"/>
    </row>
    <row r="105" spans="1:13" s="14" customFormat="1" ht="54.75" customHeight="1">
      <c r="A105" s="106" t="s">
        <v>212</v>
      </c>
      <c r="B105" s="155" t="s">
        <v>9</v>
      </c>
      <c r="C105" s="106" t="s">
        <v>316</v>
      </c>
      <c r="D105" s="106" t="s">
        <v>6</v>
      </c>
      <c r="E105" s="110"/>
      <c r="F105" s="116">
        <f>F102*2</f>
        <v>0.26</v>
      </c>
      <c r="G105" s="116"/>
      <c r="H105" s="117"/>
      <c r="I105" s="135"/>
      <c r="J105" s="123"/>
      <c r="K105" s="123"/>
      <c r="L105" s="123"/>
      <c r="M105" s="123">
        <f t="shared" si="4"/>
        <v>0</v>
      </c>
    </row>
    <row r="106" spans="1:13" s="14" customFormat="1" ht="21.75" customHeight="1">
      <c r="A106" s="201"/>
      <c r="B106" s="113" t="s">
        <v>197</v>
      </c>
      <c r="C106" s="105" t="s">
        <v>2</v>
      </c>
      <c r="D106" s="105" t="s">
        <v>193</v>
      </c>
      <c r="E106" s="104">
        <v>0.68</v>
      </c>
      <c r="F106" s="101">
        <f>E106*F105</f>
        <v>0.1768</v>
      </c>
      <c r="G106" s="101">
        <v>0</v>
      </c>
      <c r="H106" s="118">
        <v>0</v>
      </c>
      <c r="I106" s="135">
        <v>0</v>
      </c>
      <c r="J106" s="123">
        <f>F106*I106</f>
        <v>0</v>
      </c>
      <c r="K106" s="123">
        <v>0</v>
      </c>
      <c r="L106" s="123">
        <v>0</v>
      </c>
      <c r="M106" s="123">
        <f>J106</f>
        <v>0</v>
      </c>
    </row>
    <row r="107" spans="1:13" ht="23.25" customHeight="1">
      <c r="A107" s="202"/>
      <c r="B107" s="113" t="s">
        <v>197</v>
      </c>
      <c r="C107" s="105" t="s">
        <v>3</v>
      </c>
      <c r="D107" s="104" t="s">
        <v>195</v>
      </c>
      <c r="E107" s="108">
        <v>0.0003</v>
      </c>
      <c r="F107" s="118">
        <f>E107*F105</f>
        <v>7.8E-05</v>
      </c>
      <c r="G107" s="101">
        <v>0</v>
      </c>
      <c r="H107" s="101">
        <f>F107*G107</f>
        <v>0</v>
      </c>
      <c r="I107" s="144">
        <v>0</v>
      </c>
      <c r="J107" s="123">
        <f>I107*F107</f>
        <v>0</v>
      </c>
      <c r="K107" s="123">
        <v>0</v>
      </c>
      <c r="L107" s="123">
        <f>K107*F107</f>
        <v>0</v>
      </c>
      <c r="M107" s="123">
        <f>L107</f>
        <v>0</v>
      </c>
    </row>
    <row r="108" spans="1:13" ht="20.25" customHeight="1">
      <c r="A108" s="202"/>
      <c r="B108" s="200" t="s">
        <v>258</v>
      </c>
      <c r="C108" s="200" t="s">
        <v>10</v>
      </c>
      <c r="D108" s="104" t="s">
        <v>199</v>
      </c>
      <c r="E108" s="107">
        <v>0.251</v>
      </c>
      <c r="F108" s="120">
        <f>E108*F105</f>
        <v>0.06526</v>
      </c>
      <c r="G108" s="101">
        <v>0</v>
      </c>
      <c r="H108" s="101">
        <f>F108*G108</f>
        <v>0</v>
      </c>
      <c r="I108" s="135">
        <v>0</v>
      </c>
      <c r="J108" s="123">
        <f>I108*F108</f>
        <v>0</v>
      </c>
      <c r="K108" s="126">
        <v>0</v>
      </c>
      <c r="L108" s="123">
        <v>0</v>
      </c>
      <c r="M108" s="123">
        <f>H108</f>
        <v>0</v>
      </c>
    </row>
    <row r="109" spans="1:13" ht="21.75" customHeight="1">
      <c r="A109" s="202"/>
      <c r="B109" s="200" t="s">
        <v>259</v>
      </c>
      <c r="C109" s="200" t="s">
        <v>11</v>
      </c>
      <c r="D109" s="104" t="s">
        <v>199</v>
      </c>
      <c r="E109" s="107">
        <v>0.027</v>
      </c>
      <c r="F109" s="120">
        <f>E109*F105</f>
        <v>0.00702</v>
      </c>
      <c r="G109" s="101">
        <v>0</v>
      </c>
      <c r="H109" s="101">
        <f>F109*G109</f>
        <v>0</v>
      </c>
      <c r="I109" s="135">
        <v>0</v>
      </c>
      <c r="J109" s="123">
        <f>I109*F109</f>
        <v>0</v>
      </c>
      <c r="K109" s="123">
        <v>0</v>
      </c>
      <c r="L109" s="123">
        <v>0</v>
      </c>
      <c r="M109" s="123">
        <f>L109+J109+H109</f>
        <v>0</v>
      </c>
    </row>
    <row r="110" spans="1:13" ht="20.25" customHeight="1">
      <c r="A110" s="202"/>
      <c r="B110" s="113" t="s">
        <v>197</v>
      </c>
      <c r="C110" s="200" t="s">
        <v>201</v>
      </c>
      <c r="D110" s="104" t="s">
        <v>18</v>
      </c>
      <c r="E110" s="107">
        <v>0.002</v>
      </c>
      <c r="F110" s="120">
        <f>E110*F105</f>
        <v>0.0005200000000000001</v>
      </c>
      <c r="G110" s="101">
        <v>0</v>
      </c>
      <c r="H110" s="101">
        <f>F110*G110</f>
        <v>0</v>
      </c>
      <c r="I110" s="135">
        <v>0</v>
      </c>
      <c r="J110" s="123">
        <f>I110*F110</f>
        <v>0</v>
      </c>
      <c r="K110" s="123">
        <v>0</v>
      </c>
      <c r="L110" s="123">
        <f>K110*F110</f>
        <v>0</v>
      </c>
      <c r="M110" s="123">
        <f>L110+J110+H110</f>
        <v>0</v>
      </c>
    </row>
    <row r="111" spans="1:13" ht="22.5" customHeight="1">
      <c r="A111" s="106"/>
      <c r="B111" s="105"/>
      <c r="C111" s="158" t="s">
        <v>209</v>
      </c>
      <c r="D111" s="106"/>
      <c r="E111" s="136"/>
      <c r="F111" s="116"/>
      <c r="G111" s="116"/>
      <c r="H111" s="116">
        <f>SUM(H12:H110)</f>
        <v>0</v>
      </c>
      <c r="I111" s="163"/>
      <c r="J111" s="162">
        <f>SUM(J12:J110)</f>
        <v>0</v>
      </c>
      <c r="K111" s="164"/>
      <c r="L111" s="162">
        <f>SUM(L12:L110)</f>
        <v>0</v>
      </c>
      <c r="M111" s="162">
        <f>SUM(M12:M110)</f>
        <v>0</v>
      </c>
    </row>
    <row r="112" spans="1:13" ht="33.75" customHeight="1">
      <c r="A112" s="75"/>
      <c r="B112" s="76"/>
      <c r="C112" s="158" t="s">
        <v>245</v>
      </c>
      <c r="D112" s="75"/>
      <c r="E112" s="90"/>
      <c r="F112" s="86"/>
      <c r="G112" s="116"/>
      <c r="H112" s="86"/>
      <c r="I112" s="159"/>
      <c r="J112" s="156"/>
      <c r="K112" s="157"/>
      <c r="L112" s="156"/>
      <c r="M112" s="156">
        <f>M104+M103</f>
        <v>0</v>
      </c>
    </row>
    <row r="113" spans="1:13" ht="30.75" customHeight="1">
      <c r="A113" s="75"/>
      <c r="B113" s="76"/>
      <c r="C113" s="158" t="s">
        <v>188</v>
      </c>
      <c r="D113" s="75"/>
      <c r="E113" s="90"/>
      <c r="F113" s="86"/>
      <c r="G113" s="116"/>
      <c r="H113" s="86"/>
      <c r="I113" s="159"/>
      <c r="J113" s="156"/>
      <c r="K113" s="157"/>
      <c r="L113" s="156"/>
      <c r="M113" s="156">
        <f>M111-M112</f>
        <v>0</v>
      </c>
    </row>
    <row r="114" spans="1:13" ht="32.25" customHeight="1">
      <c r="A114" s="75"/>
      <c r="B114" s="76"/>
      <c r="C114" s="127" t="s">
        <v>240</v>
      </c>
      <c r="D114" s="130">
        <v>0.03</v>
      </c>
      <c r="E114" s="90"/>
      <c r="F114" s="129"/>
      <c r="G114" s="116"/>
      <c r="H114" s="91"/>
      <c r="I114" s="133"/>
      <c r="J114" s="122"/>
      <c r="K114" s="129"/>
      <c r="L114" s="129"/>
      <c r="M114" s="123">
        <f>H111*D114</f>
        <v>0</v>
      </c>
    </row>
    <row r="115" spans="1:13" ht="23.25" customHeight="1">
      <c r="A115" s="75"/>
      <c r="B115" s="76"/>
      <c r="C115" s="127" t="s">
        <v>164</v>
      </c>
      <c r="D115" s="86"/>
      <c r="E115" s="90"/>
      <c r="F115" s="129"/>
      <c r="G115" s="116"/>
      <c r="H115" s="91"/>
      <c r="I115" s="134"/>
      <c r="J115" s="122"/>
      <c r="K115" s="129"/>
      <c r="L115" s="129"/>
      <c r="M115" s="128">
        <f>M111+M114</f>
        <v>0</v>
      </c>
    </row>
    <row r="116" spans="1:13" ht="33.75" customHeight="1">
      <c r="A116" s="75"/>
      <c r="B116" s="105"/>
      <c r="C116" s="158" t="s">
        <v>246</v>
      </c>
      <c r="D116" s="160">
        <v>0.08</v>
      </c>
      <c r="E116" s="152"/>
      <c r="F116" s="161"/>
      <c r="G116" s="116"/>
      <c r="H116" s="101"/>
      <c r="I116" s="162"/>
      <c r="J116" s="163"/>
      <c r="K116" s="164"/>
      <c r="L116" s="164"/>
      <c r="M116" s="161">
        <f>M112*D116</f>
        <v>0</v>
      </c>
    </row>
    <row r="117" spans="1:13" ht="31.5" customHeight="1">
      <c r="A117" s="75"/>
      <c r="B117" s="105"/>
      <c r="C117" s="158" t="s">
        <v>247</v>
      </c>
      <c r="D117" s="160">
        <v>0.1</v>
      </c>
      <c r="E117" s="152"/>
      <c r="F117" s="161"/>
      <c r="G117" s="116"/>
      <c r="H117" s="101"/>
      <c r="I117" s="162"/>
      <c r="J117" s="163"/>
      <c r="K117" s="164"/>
      <c r="L117" s="164"/>
      <c r="M117" s="161">
        <f>M113*D117</f>
        <v>0</v>
      </c>
    </row>
    <row r="118" spans="1:13" ht="23.25" customHeight="1">
      <c r="A118" s="75"/>
      <c r="B118" s="76"/>
      <c r="C118" s="127" t="s">
        <v>182</v>
      </c>
      <c r="D118" s="97"/>
      <c r="E118" s="90"/>
      <c r="F118" s="129"/>
      <c r="G118" s="116"/>
      <c r="H118" s="91"/>
      <c r="I118" s="131"/>
      <c r="J118" s="122"/>
      <c r="K118" s="129"/>
      <c r="L118" s="129"/>
      <c r="M118" s="128">
        <f>M115+M116+M117</f>
        <v>0</v>
      </c>
    </row>
    <row r="119" spans="1:13" ht="24.75" customHeight="1">
      <c r="A119" s="75"/>
      <c r="B119" s="75"/>
      <c r="C119" s="127" t="s">
        <v>165</v>
      </c>
      <c r="D119" s="130">
        <v>0.08</v>
      </c>
      <c r="E119" s="90"/>
      <c r="F119" s="129"/>
      <c r="G119" s="116"/>
      <c r="H119" s="87"/>
      <c r="I119" s="122"/>
      <c r="J119" s="131"/>
      <c r="K119" s="129"/>
      <c r="L119" s="129"/>
      <c r="M119" s="123">
        <f>M118*D119</f>
        <v>0</v>
      </c>
    </row>
    <row r="120" spans="1:13" ht="21.75" customHeight="1">
      <c r="A120" s="76"/>
      <c r="B120" s="75"/>
      <c r="C120" s="127" t="s">
        <v>182</v>
      </c>
      <c r="D120" s="88"/>
      <c r="E120" s="92"/>
      <c r="F120" s="129"/>
      <c r="G120" s="101"/>
      <c r="H120" s="91"/>
      <c r="I120" s="132"/>
      <c r="J120" s="129"/>
      <c r="K120" s="129"/>
      <c r="L120" s="129"/>
      <c r="M120" s="128">
        <f>M118+M119</f>
        <v>0</v>
      </c>
    </row>
    <row r="121" spans="1:10" ht="18">
      <c r="A121" s="61"/>
      <c r="B121" s="61"/>
      <c r="C121" s="95"/>
      <c r="D121" s="95"/>
      <c r="E121" s="95"/>
      <c r="F121" s="95"/>
      <c r="G121" s="95"/>
      <c r="H121" s="95"/>
      <c r="I121" s="23"/>
      <c r="J121" s="23"/>
    </row>
    <row r="122" spans="1:8" ht="18">
      <c r="A122" s="61"/>
      <c r="B122" s="61"/>
      <c r="C122" s="62"/>
      <c r="D122" s="62"/>
      <c r="E122" s="63"/>
      <c r="F122" s="47"/>
      <c r="G122" s="62"/>
      <c r="H122" s="47"/>
    </row>
    <row r="123" spans="1:13" ht="18" customHeight="1">
      <c r="A123" s="238"/>
      <c r="B123" s="238"/>
      <c r="C123" s="238"/>
      <c r="D123" s="238"/>
      <c r="E123" s="238"/>
      <c r="F123" s="238"/>
      <c r="G123" s="238"/>
      <c r="H123" s="238"/>
      <c r="I123" s="238"/>
      <c r="J123" s="238"/>
      <c r="K123" s="238"/>
      <c r="L123" s="238"/>
      <c r="M123" s="238"/>
    </row>
    <row r="126" spans="3:10" ht="15" customHeight="1">
      <c r="C126" s="207"/>
      <c r="D126" s="207"/>
      <c r="E126" s="207"/>
      <c r="F126" s="207"/>
      <c r="G126" s="207"/>
      <c r="H126" s="207"/>
      <c r="I126" s="207"/>
      <c r="J126" s="207"/>
    </row>
  </sheetData>
  <sheetProtection/>
  <mergeCells count="22">
    <mergeCell ref="A76:A80"/>
    <mergeCell ref="A100:A101"/>
    <mergeCell ref="A8:A9"/>
    <mergeCell ref="M8:M9"/>
    <mergeCell ref="B8:B9"/>
    <mergeCell ref="G8:H8"/>
    <mergeCell ref="A1:M1"/>
    <mergeCell ref="A2:M2"/>
    <mergeCell ref="A3:M3"/>
    <mergeCell ref="A4:D4"/>
    <mergeCell ref="A5:D5"/>
    <mergeCell ref="A44:A48"/>
    <mergeCell ref="C126:J126"/>
    <mergeCell ref="D8:D9"/>
    <mergeCell ref="E8:F8"/>
    <mergeCell ref="A123:M123"/>
    <mergeCell ref="A6:D6"/>
    <mergeCell ref="A103:A104"/>
    <mergeCell ref="A94:A98"/>
    <mergeCell ref="K8:L8"/>
    <mergeCell ref="C8:C9"/>
    <mergeCell ref="I8:J8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0">
      <selection activeCell="K45" sqref="K45"/>
    </sheetView>
  </sheetViews>
  <sheetFormatPr defaultColWidth="9.00390625" defaultRowHeight="12.75"/>
  <cols>
    <col min="1" max="1" width="3.875" style="0" customWidth="1"/>
    <col min="2" max="2" width="11.375" style="0" customWidth="1"/>
    <col min="3" max="3" width="40.00390625" style="0" customWidth="1"/>
    <col min="4" max="4" width="8.125" style="0" customWidth="1"/>
    <col min="5" max="5" width="8.875" style="0" customWidth="1"/>
    <col min="6" max="6" width="9.00390625" style="0" customWidth="1"/>
    <col min="8" max="8" width="9.375" style="0" customWidth="1"/>
    <col min="9" max="9" width="8.625" style="0" customWidth="1"/>
    <col min="10" max="10" width="8.25390625" style="0" customWidth="1"/>
    <col min="13" max="13" width="9.625" style="0" bestFit="1" customWidth="1"/>
  </cols>
  <sheetData>
    <row r="1" spans="1:13" ht="22.5" customHeight="1">
      <c r="A1" s="227" t="s">
        <v>222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4" ht="36.75" customHeight="1">
      <c r="A2" s="248" t="s">
        <v>335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194"/>
    </row>
    <row r="3" spans="1:13" ht="18.75" customHeight="1">
      <c r="A3" s="258" t="s">
        <v>223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3" ht="17.25" customHeight="1">
      <c r="A4" s="239" t="s">
        <v>190</v>
      </c>
      <c r="B4" s="239"/>
      <c r="C4" s="239"/>
      <c r="D4" s="239"/>
      <c r="E4" s="99">
        <f>M51</f>
        <v>0</v>
      </c>
      <c r="F4" s="62" t="s">
        <v>18</v>
      </c>
      <c r="G4" s="62"/>
      <c r="H4" s="62"/>
      <c r="I4" s="142"/>
      <c r="J4" s="142"/>
      <c r="K4" s="142"/>
      <c r="L4" s="142"/>
      <c r="M4" s="142"/>
    </row>
    <row r="5" spans="1:13" ht="18" customHeight="1">
      <c r="A5" s="250" t="s">
        <v>191</v>
      </c>
      <c r="B5" s="250"/>
      <c r="C5" s="250"/>
      <c r="D5" s="250"/>
      <c r="E5" s="99">
        <f>J45</f>
        <v>0</v>
      </c>
      <c r="F5" s="62" t="s">
        <v>19</v>
      </c>
      <c r="G5" s="62"/>
      <c r="H5" s="62"/>
      <c r="I5" s="142"/>
      <c r="J5" s="142"/>
      <c r="K5" s="142"/>
      <c r="L5" s="142"/>
      <c r="M5" s="142"/>
    </row>
    <row r="6" spans="1:13" ht="15" customHeight="1">
      <c r="A6" s="239" t="s">
        <v>192</v>
      </c>
      <c r="B6" s="239"/>
      <c r="C6" s="239"/>
      <c r="D6" s="239"/>
      <c r="E6" s="99">
        <f>E5/2.8</f>
        <v>0</v>
      </c>
      <c r="F6" s="100" t="s">
        <v>193</v>
      </c>
      <c r="G6" s="62"/>
      <c r="H6" s="62"/>
      <c r="I6" s="142"/>
      <c r="J6" s="142"/>
      <c r="K6" s="142"/>
      <c r="L6" s="142"/>
      <c r="M6" s="142"/>
    </row>
    <row r="7" spans="1:13" ht="32.25" customHeight="1">
      <c r="A7" s="255" t="s">
        <v>22</v>
      </c>
      <c r="B7" s="257" t="s">
        <v>153</v>
      </c>
      <c r="C7" s="246" t="s">
        <v>154</v>
      </c>
      <c r="D7" s="236" t="s">
        <v>155</v>
      </c>
      <c r="E7" s="237" t="s">
        <v>156</v>
      </c>
      <c r="F7" s="237"/>
      <c r="G7" s="237" t="s">
        <v>205</v>
      </c>
      <c r="H7" s="237"/>
      <c r="I7" s="247" t="s">
        <v>206</v>
      </c>
      <c r="J7" s="247"/>
      <c r="K7" s="244" t="s">
        <v>207</v>
      </c>
      <c r="L7" s="245"/>
      <c r="M7" s="256" t="s">
        <v>189</v>
      </c>
    </row>
    <row r="8" spans="1:13" ht="69" customHeight="1">
      <c r="A8" s="241"/>
      <c r="B8" s="257"/>
      <c r="C8" s="246"/>
      <c r="D8" s="236"/>
      <c r="E8" s="96" t="s">
        <v>157</v>
      </c>
      <c r="F8" s="96" t="s">
        <v>158</v>
      </c>
      <c r="G8" s="96" t="s">
        <v>208</v>
      </c>
      <c r="H8" s="96" t="s">
        <v>189</v>
      </c>
      <c r="I8" s="96" t="s">
        <v>208</v>
      </c>
      <c r="J8" s="96" t="s">
        <v>189</v>
      </c>
      <c r="K8" s="96" t="s">
        <v>208</v>
      </c>
      <c r="L8" s="96" t="s">
        <v>189</v>
      </c>
      <c r="M8" s="256"/>
    </row>
    <row r="9" spans="1:13" ht="18" customHeight="1">
      <c r="A9" s="78" t="s">
        <v>31</v>
      </c>
      <c r="B9" s="78" t="s">
        <v>32</v>
      </c>
      <c r="C9" s="78" t="s">
        <v>33</v>
      </c>
      <c r="D9" s="78" t="s">
        <v>34</v>
      </c>
      <c r="E9" s="78" t="s">
        <v>35</v>
      </c>
      <c r="F9" s="78" t="s">
        <v>36</v>
      </c>
      <c r="G9" s="78" t="s">
        <v>24</v>
      </c>
      <c r="H9" s="71">
        <v>8</v>
      </c>
      <c r="I9" s="78" t="s">
        <v>26</v>
      </c>
      <c r="J9" s="71">
        <v>10</v>
      </c>
      <c r="K9" s="78" t="s">
        <v>66</v>
      </c>
      <c r="L9" s="71">
        <v>12</v>
      </c>
      <c r="M9" s="78" t="s">
        <v>44</v>
      </c>
    </row>
    <row r="10" spans="1:13" s="14" customFormat="1" ht="65.25" customHeight="1">
      <c r="A10" s="75" t="s">
        <v>31</v>
      </c>
      <c r="B10" s="75" t="s">
        <v>161</v>
      </c>
      <c r="C10" s="75" t="s">
        <v>234</v>
      </c>
      <c r="D10" s="75" t="s">
        <v>4</v>
      </c>
      <c r="E10" s="91"/>
      <c r="F10" s="86">
        <v>1</v>
      </c>
      <c r="G10" s="86"/>
      <c r="H10" s="117"/>
      <c r="I10" s="124"/>
      <c r="J10" s="123"/>
      <c r="K10" s="123"/>
      <c r="L10" s="123"/>
      <c r="M10" s="123">
        <f>L10+J10+H10</f>
        <v>0</v>
      </c>
    </row>
    <row r="11" spans="1:13" ht="20.25" customHeight="1">
      <c r="A11" s="259"/>
      <c r="B11" s="76" t="s">
        <v>197</v>
      </c>
      <c r="C11" s="76" t="s">
        <v>2</v>
      </c>
      <c r="D11" s="76" t="s">
        <v>193</v>
      </c>
      <c r="E11" s="89">
        <v>0.372</v>
      </c>
      <c r="F11" s="87">
        <f>F10*E11</f>
        <v>0.372</v>
      </c>
      <c r="G11" s="88">
        <v>0</v>
      </c>
      <c r="H11" s="101">
        <f>F11*G11</f>
        <v>0</v>
      </c>
      <c r="I11" s="126">
        <v>0</v>
      </c>
      <c r="J11" s="123">
        <f>I11*F11</f>
        <v>0</v>
      </c>
      <c r="K11" s="123">
        <v>0</v>
      </c>
      <c r="L11" s="123">
        <f>K11*F11</f>
        <v>0</v>
      </c>
      <c r="M11" s="123">
        <f>J11</f>
        <v>0</v>
      </c>
    </row>
    <row r="12" spans="1:13" ht="21.75" customHeight="1">
      <c r="A12" s="260"/>
      <c r="B12" s="76" t="s">
        <v>284</v>
      </c>
      <c r="C12" s="82" t="s">
        <v>235</v>
      </c>
      <c r="D12" s="76" t="s">
        <v>15</v>
      </c>
      <c r="E12" s="87">
        <v>1</v>
      </c>
      <c r="F12" s="87">
        <f>F10*E12</f>
        <v>1</v>
      </c>
      <c r="G12" s="101">
        <v>0</v>
      </c>
      <c r="H12" s="101">
        <f>F12*G12</f>
        <v>0</v>
      </c>
      <c r="I12" s="124">
        <v>0</v>
      </c>
      <c r="J12" s="123">
        <f>I12*F12</f>
        <v>0</v>
      </c>
      <c r="K12" s="126">
        <v>0</v>
      </c>
      <c r="L12" s="123">
        <f>K12*F12</f>
        <v>0</v>
      </c>
      <c r="M12" s="123">
        <f>L12+J12+H12</f>
        <v>0</v>
      </c>
    </row>
    <row r="13" spans="1:13" ht="20.25" customHeight="1">
      <c r="A13" s="261"/>
      <c r="B13" s="76" t="s">
        <v>197</v>
      </c>
      <c r="C13" s="76" t="s">
        <v>159</v>
      </c>
      <c r="D13" s="76" t="s">
        <v>18</v>
      </c>
      <c r="E13" s="93">
        <v>0.1284</v>
      </c>
      <c r="F13" s="87">
        <f>F10*E13</f>
        <v>0.1284</v>
      </c>
      <c r="G13" s="88">
        <v>0</v>
      </c>
      <c r="H13" s="101">
        <f>F13*G13</f>
        <v>0</v>
      </c>
      <c r="I13" s="126">
        <v>0</v>
      </c>
      <c r="J13" s="123">
        <f>I13*F13</f>
        <v>0</v>
      </c>
      <c r="K13" s="123">
        <v>0</v>
      </c>
      <c r="L13" s="123">
        <f>K13*F13</f>
        <v>0</v>
      </c>
      <c r="M13" s="123">
        <f>H13</f>
        <v>0</v>
      </c>
    </row>
    <row r="14" spans="1:13" s="14" customFormat="1" ht="65.25" customHeight="1">
      <c r="A14" s="75" t="s">
        <v>32</v>
      </c>
      <c r="B14" s="75" t="s">
        <v>161</v>
      </c>
      <c r="C14" s="75" t="s">
        <v>236</v>
      </c>
      <c r="D14" s="75" t="s">
        <v>4</v>
      </c>
      <c r="E14" s="91"/>
      <c r="F14" s="86">
        <v>1</v>
      </c>
      <c r="G14" s="86"/>
      <c r="H14" s="117"/>
      <c r="I14" s="124"/>
      <c r="J14" s="123"/>
      <c r="K14" s="123"/>
      <c r="L14" s="123"/>
      <c r="M14" s="123">
        <f>L14+J14+H14</f>
        <v>0</v>
      </c>
    </row>
    <row r="15" spans="1:13" ht="20.25" customHeight="1">
      <c r="A15" s="259"/>
      <c r="B15" s="76" t="s">
        <v>197</v>
      </c>
      <c r="C15" s="76" t="s">
        <v>2</v>
      </c>
      <c r="D15" s="76" t="s">
        <v>193</v>
      </c>
      <c r="E15" s="89">
        <v>0.372</v>
      </c>
      <c r="F15" s="87">
        <f>F14*E15</f>
        <v>0.372</v>
      </c>
      <c r="G15" s="88">
        <v>0</v>
      </c>
      <c r="H15" s="101">
        <f>F15*G15</f>
        <v>0</v>
      </c>
      <c r="I15" s="126">
        <v>0</v>
      </c>
      <c r="J15" s="123">
        <f>I15*F15</f>
        <v>0</v>
      </c>
      <c r="K15" s="123">
        <v>0</v>
      </c>
      <c r="L15" s="123">
        <f>K15*F15</f>
        <v>0</v>
      </c>
      <c r="M15" s="123">
        <f>J15</f>
        <v>0</v>
      </c>
    </row>
    <row r="16" spans="1:13" ht="21" customHeight="1">
      <c r="A16" s="260"/>
      <c r="B16" s="76" t="s">
        <v>288</v>
      </c>
      <c r="C16" s="82" t="s">
        <v>237</v>
      </c>
      <c r="D16" s="76" t="s">
        <v>15</v>
      </c>
      <c r="E16" s="87">
        <v>1</v>
      </c>
      <c r="F16" s="87">
        <f>F14*E16</f>
        <v>1</v>
      </c>
      <c r="G16" s="101">
        <v>0</v>
      </c>
      <c r="H16" s="101">
        <f>F16*G16</f>
        <v>0</v>
      </c>
      <c r="I16" s="124">
        <v>0</v>
      </c>
      <c r="J16" s="123">
        <f>I16*F16</f>
        <v>0</v>
      </c>
      <c r="K16" s="126">
        <v>0</v>
      </c>
      <c r="L16" s="123">
        <f>K16*F16</f>
        <v>0</v>
      </c>
      <c r="M16" s="123">
        <f>L16+J16+H16</f>
        <v>0</v>
      </c>
    </row>
    <row r="17" spans="1:13" ht="20.25" customHeight="1">
      <c r="A17" s="261"/>
      <c r="B17" s="76" t="s">
        <v>197</v>
      </c>
      <c r="C17" s="76" t="s">
        <v>159</v>
      </c>
      <c r="D17" s="76" t="s">
        <v>18</v>
      </c>
      <c r="E17" s="93">
        <v>0.1284</v>
      </c>
      <c r="F17" s="87">
        <f>F14*E17</f>
        <v>0.1284</v>
      </c>
      <c r="G17" s="88">
        <v>0</v>
      </c>
      <c r="H17" s="101">
        <f>F17*G17</f>
        <v>0</v>
      </c>
      <c r="I17" s="126">
        <v>0</v>
      </c>
      <c r="J17" s="123">
        <f>I17*F17</f>
        <v>0</v>
      </c>
      <c r="K17" s="123">
        <v>0</v>
      </c>
      <c r="L17" s="123">
        <f>K17*F17</f>
        <v>0</v>
      </c>
      <c r="M17" s="123">
        <f>H17</f>
        <v>0</v>
      </c>
    </row>
    <row r="18" spans="1:13" s="14" customFormat="1" ht="60.75" customHeight="1">
      <c r="A18" s="75" t="s">
        <v>33</v>
      </c>
      <c r="B18" s="75" t="s">
        <v>161</v>
      </c>
      <c r="C18" s="75" t="s">
        <v>321</v>
      </c>
      <c r="D18" s="75" t="s">
        <v>4</v>
      </c>
      <c r="E18" s="91"/>
      <c r="F18" s="86">
        <v>8</v>
      </c>
      <c r="G18" s="86"/>
      <c r="H18" s="117"/>
      <c r="I18" s="124"/>
      <c r="J18" s="123"/>
      <c r="K18" s="123"/>
      <c r="L18" s="123"/>
      <c r="M18" s="123">
        <f>L18+J18+H18</f>
        <v>0</v>
      </c>
    </row>
    <row r="19" spans="1:13" ht="20.25" customHeight="1">
      <c r="A19" s="125"/>
      <c r="B19" s="76" t="s">
        <v>197</v>
      </c>
      <c r="C19" s="76" t="s">
        <v>2</v>
      </c>
      <c r="D19" s="76" t="s">
        <v>193</v>
      </c>
      <c r="E19" s="89">
        <v>0.372</v>
      </c>
      <c r="F19" s="87">
        <f>F18*E19</f>
        <v>2.976</v>
      </c>
      <c r="G19" s="88">
        <v>0</v>
      </c>
      <c r="H19" s="101">
        <f>F19*G19</f>
        <v>0</v>
      </c>
      <c r="I19" s="126">
        <v>0</v>
      </c>
      <c r="J19" s="123">
        <f>I19*F19</f>
        <v>0</v>
      </c>
      <c r="K19" s="123">
        <v>0</v>
      </c>
      <c r="L19" s="123">
        <f>K19*F19</f>
        <v>0</v>
      </c>
      <c r="M19" s="123">
        <f>J19</f>
        <v>0</v>
      </c>
    </row>
    <row r="20" spans="1:14" ht="48" customHeight="1">
      <c r="A20" s="125"/>
      <c r="B20" s="76" t="s">
        <v>283</v>
      </c>
      <c r="C20" s="76" t="s">
        <v>321</v>
      </c>
      <c r="D20" s="76" t="s">
        <v>15</v>
      </c>
      <c r="E20" s="87">
        <v>1</v>
      </c>
      <c r="F20" s="87">
        <f>F18*E20</f>
        <v>8</v>
      </c>
      <c r="G20" s="101">
        <v>0</v>
      </c>
      <c r="H20" s="101">
        <f>F20*G20</f>
        <v>0</v>
      </c>
      <c r="I20" s="161">
        <v>0</v>
      </c>
      <c r="J20" s="161">
        <f>I20*F20</f>
        <v>0</v>
      </c>
      <c r="K20" s="144">
        <v>0</v>
      </c>
      <c r="L20" s="161">
        <f>K20*F20</f>
        <v>0</v>
      </c>
      <c r="M20" s="161">
        <f>L20+J20+H20</f>
        <v>0</v>
      </c>
      <c r="N20" s="148"/>
    </row>
    <row r="21" spans="1:14" ht="20.25" customHeight="1">
      <c r="A21" s="125"/>
      <c r="B21" s="76" t="s">
        <v>197</v>
      </c>
      <c r="C21" s="76" t="s">
        <v>159</v>
      </c>
      <c r="D21" s="76" t="s">
        <v>18</v>
      </c>
      <c r="E21" s="93">
        <v>0.1284</v>
      </c>
      <c r="F21" s="87">
        <f>F18*E21</f>
        <v>1.0272</v>
      </c>
      <c r="G21" s="101">
        <v>0</v>
      </c>
      <c r="H21" s="101">
        <f>F21*G21</f>
        <v>0</v>
      </c>
      <c r="I21" s="144">
        <v>0</v>
      </c>
      <c r="J21" s="135">
        <f>I21*F21</f>
        <v>0</v>
      </c>
      <c r="K21" s="135">
        <v>0</v>
      </c>
      <c r="L21" s="135">
        <f>K21*F21</f>
        <v>0</v>
      </c>
      <c r="M21" s="135">
        <f>H21</f>
        <v>0</v>
      </c>
      <c r="N21" s="148"/>
    </row>
    <row r="22" spans="1:13" s="14" customFormat="1" ht="23.25" customHeight="1">
      <c r="A22" s="75" t="s">
        <v>34</v>
      </c>
      <c r="B22" s="94" t="s">
        <v>1</v>
      </c>
      <c r="C22" s="75" t="s">
        <v>322</v>
      </c>
      <c r="D22" s="75" t="s">
        <v>7</v>
      </c>
      <c r="E22" s="91"/>
      <c r="F22" s="86">
        <v>53.8</v>
      </c>
      <c r="G22" s="86"/>
      <c r="H22" s="117"/>
      <c r="I22" s="124"/>
      <c r="J22" s="123"/>
      <c r="K22" s="123"/>
      <c r="L22" s="123"/>
      <c r="M22" s="123">
        <f>L22+J22+H22</f>
        <v>0</v>
      </c>
    </row>
    <row r="23" spans="1:13" ht="20.25" customHeight="1">
      <c r="A23" s="125"/>
      <c r="B23" s="76" t="s">
        <v>197</v>
      </c>
      <c r="C23" s="76" t="s">
        <v>2</v>
      </c>
      <c r="D23" s="76" t="s">
        <v>193</v>
      </c>
      <c r="E23" s="88">
        <v>1.02</v>
      </c>
      <c r="F23" s="87">
        <f>F22*E23</f>
        <v>54.876</v>
      </c>
      <c r="G23" s="88">
        <v>0</v>
      </c>
      <c r="H23" s="101">
        <f>F23*G23</f>
        <v>0</v>
      </c>
      <c r="I23" s="126">
        <v>0</v>
      </c>
      <c r="J23" s="123">
        <f>I23*F23</f>
        <v>0</v>
      </c>
      <c r="K23" s="123">
        <v>0</v>
      </c>
      <c r="L23" s="123">
        <f>K23*F23</f>
        <v>0</v>
      </c>
      <c r="M23" s="123">
        <f>J23</f>
        <v>0</v>
      </c>
    </row>
    <row r="24" spans="1:13" ht="20.25" customHeight="1">
      <c r="A24" s="125"/>
      <c r="B24" s="76" t="s">
        <v>197</v>
      </c>
      <c r="C24" s="76" t="s">
        <v>3</v>
      </c>
      <c r="D24" s="82" t="s">
        <v>195</v>
      </c>
      <c r="E24" s="88">
        <v>0.01</v>
      </c>
      <c r="F24" s="89">
        <f>F22*E24</f>
        <v>0.538</v>
      </c>
      <c r="G24" s="88">
        <v>0</v>
      </c>
      <c r="H24" s="101">
        <f>F24*G24</f>
        <v>0</v>
      </c>
      <c r="I24" s="126">
        <v>0</v>
      </c>
      <c r="J24" s="123">
        <f>I24*F24</f>
        <v>0</v>
      </c>
      <c r="K24" s="123">
        <v>0</v>
      </c>
      <c r="L24" s="123">
        <f>K24*F24</f>
        <v>0</v>
      </c>
      <c r="M24" s="123">
        <f>L24</f>
        <v>0</v>
      </c>
    </row>
    <row r="25" spans="1:13" ht="27" customHeight="1">
      <c r="A25" s="125"/>
      <c r="B25" s="76" t="s">
        <v>1</v>
      </c>
      <c r="C25" s="76" t="s">
        <v>322</v>
      </c>
      <c r="D25" s="76" t="s">
        <v>4</v>
      </c>
      <c r="E25" s="87">
        <v>1</v>
      </c>
      <c r="F25" s="87">
        <f>F22*E25</f>
        <v>53.8</v>
      </c>
      <c r="G25" s="101">
        <v>0</v>
      </c>
      <c r="H25" s="101">
        <f>F25*G25</f>
        <v>0</v>
      </c>
      <c r="I25" s="150">
        <v>0</v>
      </c>
      <c r="J25" s="151">
        <f>I25*F25</f>
        <v>0</v>
      </c>
      <c r="K25" s="126">
        <v>0</v>
      </c>
      <c r="L25" s="151">
        <f>K25*F25</f>
        <v>0</v>
      </c>
      <c r="M25" s="151">
        <f>H25</f>
        <v>0</v>
      </c>
    </row>
    <row r="26" spans="1:13" ht="20.25" customHeight="1">
      <c r="A26" s="125"/>
      <c r="B26" s="76" t="s">
        <v>197</v>
      </c>
      <c r="C26" s="76" t="s">
        <v>159</v>
      </c>
      <c r="D26" s="76" t="s">
        <v>18</v>
      </c>
      <c r="E26" s="87">
        <v>0.3</v>
      </c>
      <c r="F26" s="87">
        <f>F22*E26</f>
        <v>16.139999999999997</v>
      </c>
      <c r="G26" s="88">
        <v>0</v>
      </c>
      <c r="H26" s="101">
        <f>F26*G26</f>
        <v>0</v>
      </c>
      <c r="I26" s="126">
        <v>0</v>
      </c>
      <c r="J26" s="123">
        <f>I26*F26</f>
        <v>0</v>
      </c>
      <c r="K26" s="123">
        <v>0</v>
      </c>
      <c r="L26" s="123">
        <f>K26*F26</f>
        <v>0</v>
      </c>
      <c r="M26" s="123">
        <f>H26</f>
        <v>0</v>
      </c>
    </row>
    <row r="27" spans="1:13" s="14" customFormat="1" ht="47.25" customHeight="1">
      <c r="A27" s="75" t="s">
        <v>35</v>
      </c>
      <c r="B27" s="94" t="s">
        <v>162</v>
      </c>
      <c r="C27" s="75" t="s">
        <v>326</v>
      </c>
      <c r="D27" s="75" t="s">
        <v>4</v>
      </c>
      <c r="E27" s="91"/>
      <c r="F27" s="86">
        <v>1</v>
      </c>
      <c r="G27" s="86"/>
      <c r="H27" s="117"/>
      <c r="I27" s="124"/>
      <c r="J27" s="123"/>
      <c r="K27" s="123"/>
      <c r="L27" s="123"/>
      <c r="M27" s="123">
        <f>L27+J27+H27</f>
        <v>0</v>
      </c>
    </row>
    <row r="28" spans="1:13" ht="20.25" customHeight="1">
      <c r="A28" s="125"/>
      <c r="B28" s="76" t="s">
        <v>197</v>
      </c>
      <c r="C28" s="76" t="s">
        <v>2</v>
      </c>
      <c r="D28" s="76" t="s">
        <v>193</v>
      </c>
      <c r="E28" s="88">
        <v>1.02</v>
      </c>
      <c r="F28" s="87">
        <f>F27*E28</f>
        <v>1.02</v>
      </c>
      <c r="G28" s="88">
        <v>0</v>
      </c>
      <c r="H28" s="101">
        <f>F28*G28</f>
        <v>0</v>
      </c>
      <c r="I28" s="126">
        <v>0</v>
      </c>
      <c r="J28" s="123">
        <f>I28*F28</f>
        <v>0</v>
      </c>
      <c r="K28" s="123">
        <v>0</v>
      </c>
      <c r="L28" s="123">
        <f>K28*F28</f>
        <v>0</v>
      </c>
      <c r="M28" s="123">
        <f>J28</f>
        <v>0</v>
      </c>
    </row>
    <row r="29" spans="1:13" ht="20.25" customHeight="1">
      <c r="A29" s="125"/>
      <c r="B29" s="76" t="s">
        <v>197</v>
      </c>
      <c r="C29" s="76" t="s">
        <v>3</v>
      </c>
      <c r="D29" s="82" t="s">
        <v>195</v>
      </c>
      <c r="E29" s="88">
        <v>0.01</v>
      </c>
      <c r="F29" s="89">
        <f>F27*E29</f>
        <v>0.01</v>
      </c>
      <c r="G29" s="88">
        <v>0</v>
      </c>
      <c r="H29" s="101">
        <f>F29*G29</f>
        <v>0</v>
      </c>
      <c r="I29" s="126">
        <v>0</v>
      </c>
      <c r="J29" s="123">
        <f>I29*F29</f>
        <v>0</v>
      </c>
      <c r="K29" s="123">
        <v>0</v>
      </c>
      <c r="L29" s="123">
        <f>K29*F29</f>
        <v>0</v>
      </c>
      <c r="M29" s="123">
        <f>L29</f>
        <v>0</v>
      </c>
    </row>
    <row r="30" spans="1:13" ht="26.25" customHeight="1">
      <c r="A30" s="125"/>
      <c r="B30" s="76" t="s">
        <v>1</v>
      </c>
      <c r="C30" s="76" t="s">
        <v>326</v>
      </c>
      <c r="D30" s="76" t="s">
        <v>4</v>
      </c>
      <c r="E30" s="87">
        <v>1</v>
      </c>
      <c r="F30" s="87">
        <f>F27*E30</f>
        <v>1</v>
      </c>
      <c r="G30" s="101">
        <v>0</v>
      </c>
      <c r="H30" s="101">
        <f>F30*G30</f>
        <v>0</v>
      </c>
      <c r="I30" s="150">
        <v>0</v>
      </c>
      <c r="J30" s="151">
        <f>I30*F30</f>
        <v>0</v>
      </c>
      <c r="K30" s="126">
        <v>0</v>
      </c>
      <c r="L30" s="151">
        <f>K30*F30</f>
        <v>0</v>
      </c>
      <c r="M30" s="151">
        <f>H30</f>
        <v>0</v>
      </c>
    </row>
    <row r="31" spans="1:13" ht="20.25" customHeight="1">
      <c r="A31" s="125"/>
      <c r="B31" s="76" t="s">
        <v>197</v>
      </c>
      <c r="C31" s="76" t="s">
        <v>159</v>
      </c>
      <c r="D31" s="76" t="s">
        <v>18</v>
      </c>
      <c r="E31" s="87">
        <v>0.3</v>
      </c>
      <c r="F31" s="87">
        <f>F27*E31</f>
        <v>0.3</v>
      </c>
      <c r="G31" s="88">
        <v>0</v>
      </c>
      <c r="H31" s="101">
        <f>F31*G31</f>
        <v>0</v>
      </c>
      <c r="I31" s="126">
        <v>0</v>
      </c>
      <c r="J31" s="123">
        <f>I31*F31</f>
        <v>0</v>
      </c>
      <c r="K31" s="123">
        <v>0</v>
      </c>
      <c r="L31" s="123">
        <f>K31*F31</f>
        <v>0</v>
      </c>
      <c r="M31" s="123">
        <f>H31</f>
        <v>0</v>
      </c>
    </row>
    <row r="32" spans="1:13" s="14" customFormat="1" ht="66" customHeight="1">
      <c r="A32" s="78" t="s">
        <v>36</v>
      </c>
      <c r="B32" s="75" t="s">
        <v>160</v>
      </c>
      <c r="C32" s="75" t="s">
        <v>248</v>
      </c>
      <c r="D32" s="75" t="s">
        <v>7</v>
      </c>
      <c r="E32" s="91"/>
      <c r="F32" s="86">
        <v>15</v>
      </c>
      <c r="G32" s="86"/>
      <c r="H32" s="140"/>
      <c r="I32" s="122"/>
      <c r="J32" s="122"/>
      <c r="K32" s="122"/>
      <c r="L32" s="122"/>
      <c r="M32" s="122"/>
    </row>
    <row r="33" spans="1:13" ht="18.75" customHeight="1">
      <c r="A33" s="259"/>
      <c r="B33" s="76" t="s">
        <v>197</v>
      </c>
      <c r="C33" s="76" t="s">
        <v>2</v>
      </c>
      <c r="D33" s="76" t="s">
        <v>193</v>
      </c>
      <c r="E33" s="89">
        <v>0.139</v>
      </c>
      <c r="F33" s="87">
        <f>F32*E33</f>
        <v>2.085</v>
      </c>
      <c r="G33" s="88">
        <v>0</v>
      </c>
      <c r="H33" s="87">
        <f>F33*G33</f>
        <v>0</v>
      </c>
      <c r="I33" s="126">
        <v>0</v>
      </c>
      <c r="J33" s="123">
        <f>I33*F33</f>
        <v>0</v>
      </c>
      <c r="K33" s="123">
        <v>0</v>
      </c>
      <c r="L33" s="123">
        <f>K33*F33</f>
        <v>0</v>
      </c>
      <c r="M33" s="123">
        <f>J33</f>
        <v>0</v>
      </c>
    </row>
    <row r="34" spans="1:13" ht="39.75" customHeight="1">
      <c r="A34" s="260"/>
      <c r="B34" s="76" t="s">
        <v>270</v>
      </c>
      <c r="C34" s="76" t="s">
        <v>249</v>
      </c>
      <c r="D34" s="76" t="s">
        <v>7</v>
      </c>
      <c r="E34" s="87">
        <v>1</v>
      </c>
      <c r="F34" s="87">
        <f>E34*F32</f>
        <v>15</v>
      </c>
      <c r="G34" s="101">
        <v>0</v>
      </c>
      <c r="H34" s="87">
        <f>F34*G34</f>
        <v>0</v>
      </c>
      <c r="I34" s="150">
        <v>0</v>
      </c>
      <c r="J34" s="151">
        <f>I34*F34</f>
        <v>0</v>
      </c>
      <c r="K34" s="126">
        <v>0</v>
      </c>
      <c r="L34" s="151">
        <f>K34*F34</f>
        <v>0</v>
      </c>
      <c r="M34" s="151">
        <f>L34+J34+H34</f>
        <v>0</v>
      </c>
    </row>
    <row r="35" spans="1:13" ht="20.25" customHeight="1">
      <c r="A35" s="261"/>
      <c r="B35" s="76" t="s">
        <v>197</v>
      </c>
      <c r="C35" s="76" t="s">
        <v>159</v>
      </c>
      <c r="D35" s="76" t="s">
        <v>18</v>
      </c>
      <c r="E35" s="89">
        <v>0.0097</v>
      </c>
      <c r="F35" s="87">
        <f>F32*E35</f>
        <v>0.14550000000000002</v>
      </c>
      <c r="G35" s="88">
        <v>0</v>
      </c>
      <c r="H35" s="87">
        <f>F35*G35</f>
        <v>0</v>
      </c>
      <c r="I35" s="126">
        <v>0</v>
      </c>
      <c r="J35" s="123">
        <f>I35*F35</f>
        <v>0</v>
      </c>
      <c r="K35" s="123">
        <v>0</v>
      </c>
      <c r="L35" s="123">
        <f>K35*F35</f>
        <v>0</v>
      </c>
      <c r="M35" s="123">
        <f>H35</f>
        <v>0</v>
      </c>
    </row>
    <row r="36" spans="1:13" s="14" customFormat="1" ht="66" customHeight="1">
      <c r="A36" s="78" t="s">
        <v>24</v>
      </c>
      <c r="B36" s="75" t="s">
        <v>160</v>
      </c>
      <c r="C36" s="75" t="s">
        <v>238</v>
      </c>
      <c r="D36" s="75" t="s">
        <v>7</v>
      </c>
      <c r="E36" s="91"/>
      <c r="F36" s="86">
        <v>46</v>
      </c>
      <c r="G36" s="86"/>
      <c r="H36" s="140"/>
      <c r="I36" s="122"/>
      <c r="J36" s="122"/>
      <c r="K36" s="122"/>
      <c r="L36" s="122"/>
      <c r="M36" s="122"/>
    </row>
    <row r="37" spans="1:13" ht="18.75" customHeight="1">
      <c r="A37" s="259"/>
      <c r="B37" s="76" t="s">
        <v>197</v>
      </c>
      <c r="C37" s="76" t="s">
        <v>2</v>
      </c>
      <c r="D37" s="76" t="s">
        <v>193</v>
      </c>
      <c r="E37" s="89">
        <v>0.139</v>
      </c>
      <c r="F37" s="87">
        <f>F36*E37</f>
        <v>6.394</v>
      </c>
      <c r="G37" s="88">
        <v>0</v>
      </c>
      <c r="H37" s="87">
        <f>F37*G37</f>
        <v>0</v>
      </c>
      <c r="I37" s="126">
        <v>0</v>
      </c>
      <c r="J37" s="123">
        <f>I37*F37</f>
        <v>0</v>
      </c>
      <c r="K37" s="123">
        <v>0</v>
      </c>
      <c r="L37" s="123">
        <f>K37*F37</f>
        <v>0</v>
      </c>
      <c r="M37" s="123">
        <f>J37</f>
        <v>0</v>
      </c>
    </row>
    <row r="38" spans="1:13" ht="39.75" customHeight="1">
      <c r="A38" s="260"/>
      <c r="B38" s="76" t="s">
        <v>271</v>
      </c>
      <c r="C38" s="76" t="s">
        <v>239</v>
      </c>
      <c r="D38" s="76" t="s">
        <v>7</v>
      </c>
      <c r="E38" s="87">
        <v>1</v>
      </c>
      <c r="F38" s="87">
        <f>E38*F36</f>
        <v>46</v>
      </c>
      <c r="G38" s="101">
        <v>0</v>
      </c>
      <c r="H38" s="87">
        <f>F38*G38</f>
        <v>0</v>
      </c>
      <c r="I38" s="124">
        <v>0</v>
      </c>
      <c r="J38" s="123">
        <f>I38*F38</f>
        <v>0</v>
      </c>
      <c r="K38" s="126">
        <v>0</v>
      </c>
      <c r="L38" s="123">
        <f>K38*F38</f>
        <v>0</v>
      </c>
      <c r="M38" s="123">
        <f>L38+J38+H38</f>
        <v>0</v>
      </c>
    </row>
    <row r="39" spans="1:13" ht="20.25" customHeight="1">
      <c r="A39" s="261"/>
      <c r="B39" s="76" t="s">
        <v>197</v>
      </c>
      <c r="C39" s="76" t="s">
        <v>159</v>
      </c>
      <c r="D39" s="76" t="s">
        <v>18</v>
      </c>
      <c r="E39" s="89">
        <v>0.0097</v>
      </c>
      <c r="F39" s="87">
        <f>F36*E39</f>
        <v>0.44620000000000004</v>
      </c>
      <c r="G39" s="88">
        <v>0</v>
      </c>
      <c r="H39" s="87">
        <f>F39*G39</f>
        <v>0</v>
      </c>
      <c r="I39" s="126">
        <v>0</v>
      </c>
      <c r="J39" s="123">
        <f>I39*F39</f>
        <v>0</v>
      </c>
      <c r="K39" s="123">
        <v>0</v>
      </c>
      <c r="L39" s="123">
        <f>K39*F39</f>
        <v>0</v>
      </c>
      <c r="M39" s="123">
        <f>H39</f>
        <v>0</v>
      </c>
    </row>
    <row r="40" spans="1:13" s="14" customFormat="1" ht="60" customHeight="1">
      <c r="A40" s="75" t="s">
        <v>25</v>
      </c>
      <c r="B40" s="78" t="s">
        <v>323</v>
      </c>
      <c r="C40" s="78" t="s">
        <v>327</v>
      </c>
      <c r="D40" s="78" t="s">
        <v>20</v>
      </c>
      <c r="E40" s="147"/>
      <c r="F40" s="79">
        <v>2</v>
      </c>
      <c r="G40" s="86"/>
      <c r="H40" s="117"/>
      <c r="I40" s="124"/>
      <c r="J40" s="123"/>
      <c r="K40" s="123"/>
      <c r="L40" s="123"/>
      <c r="M40" s="154">
        <v>0</v>
      </c>
    </row>
    <row r="41" spans="1:13" ht="21.75" customHeight="1">
      <c r="A41" s="125"/>
      <c r="B41" s="80" t="s">
        <v>197</v>
      </c>
      <c r="C41" s="80" t="s">
        <v>2</v>
      </c>
      <c r="D41" s="54" t="s">
        <v>193</v>
      </c>
      <c r="E41" s="54">
        <v>7.96</v>
      </c>
      <c r="F41" s="55">
        <f>E41*F40</f>
        <v>15.92</v>
      </c>
      <c r="G41" s="88">
        <v>0</v>
      </c>
      <c r="H41" s="101">
        <f>F41*G41</f>
        <v>0</v>
      </c>
      <c r="I41" s="126">
        <v>0</v>
      </c>
      <c r="J41" s="123">
        <f>I41*F41</f>
        <v>0</v>
      </c>
      <c r="K41" s="123">
        <v>0</v>
      </c>
      <c r="L41" s="123">
        <f>K41*F41</f>
        <v>0</v>
      </c>
      <c r="M41" s="154">
        <f>J41</f>
        <v>0</v>
      </c>
    </row>
    <row r="42" spans="1:13" ht="23.25" customHeight="1">
      <c r="A42" s="125"/>
      <c r="B42" s="80" t="s">
        <v>197</v>
      </c>
      <c r="C42" s="80" t="s">
        <v>3</v>
      </c>
      <c r="D42" s="54" t="s">
        <v>19</v>
      </c>
      <c r="E42" s="54">
        <v>0.3</v>
      </c>
      <c r="F42" s="55">
        <f>E42*F40</f>
        <v>0.6</v>
      </c>
      <c r="G42" s="88">
        <v>0</v>
      </c>
      <c r="H42" s="101">
        <v>0</v>
      </c>
      <c r="I42" s="126">
        <v>0</v>
      </c>
      <c r="J42" s="123">
        <v>0</v>
      </c>
      <c r="K42" s="123">
        <v>0</v>
      </c>
      <c r="L42" s="123">
        <f>F42*K42</f>
        <v>0</v>
      </c>
      <c r="M42" s="154">
        <f>L42</f>
        <v>0</v>
      </c>
    </row>
    <row r="43" spans="1:13" ht="29.25" customHeight="1">
      <c r="A43" s="125"/>
      <c r="B43" s="80" t="s">
        <v>1</v>
      </c>
      <c r="C43" s="80" t="s">
        <v>324</v>
      </c>
      <c r="D43" s="80" t="s">
        <v>17</v>
      </c>
      <c r="E43" s="55">
        <v>1</v>
      </c>
      <c r="F43" s="55">
        <f>E43*F40</f>
        <v>2</v>
      </c>
      <c r="G43" s="101">
        <v>0</v>
      </c>
      <c r="H43" s="101">
        <f>F43*G43</f>
        <v>0</v>
      </c>
      <c r="I43" s="124">
        <v>0</v>
      </c>
      <c r="J43" s="123">
        <f>I43*F43</f>
        <v>0</v>
      </c>
      <c r="K43" s="126">
        <v>0</v>
      </c>
      <c r="L43" s="123">
        <f>K43*F43</f>
        <v>0</v>
      </c>
      <c r="M43" s="154">
        <f>L43+J43+H43</f>
        <v>0</v>
      </c>
    </row>
    <row r="44" spans="1:13" ht="21" customHeight="1">
      <c r="A44" s="125"/>
      <c r="B44" s="80" t="s">
        <v>197</v>
      </c>
      <c r="C44" s="80" t="s">
        <v>159</v>
      </c>
      <c r="D44" s="80" t="s">
        <v>19</v>
      </c>
      <c r="E44" s="54">
        <v>1.92</v>
      </c>
      <c r="F44" s="55">
        <f>E44*F40</f>
        <v>3.84</v>
      </c>
      <c r="G44" s="101">
        <v>0</v>
      </c>
      <c r="H44" s="101">
        <f>F44*G44</f>
        <v>0</v>
      </c>
      <c r="I44" s="124">
        <v>0</v>
      </c>
      <c r="J44" s="123">
        <f>I44*F44</f>
        <v>0</v>
      </c>
      <c r="K44" s="123">
        <v>0</v>
      </c>
      <c r="L44" s="123">
        <f>K44*F44</f>
        <v>0</v>
      </c>
      <c r="M44" s="154">
        <f>L44+J44+H44</f>
        <v>0</v>
      </c>
    </row>
    <row r="45" spans="1:13" ht="26.25" customHeight="1">
      <c r="A45" s="167"/>
      <c r="B45" s="168"/>
      <c r="C45" s="81" t="s">
        <v>250</v>
      </c>
      <c r="D45" s="172" t="s">
        <v>21</v>
      </c>
      <c r="E45" s="173"/>
      <c r="F45" s="174"/>
      <c r="G45" s="175"/>
      <c r="H45" s="184">
        <f>SUM(H10:H44)</f>
        <v>0</v>
      </c>
      <c r="I45" s="185"/>
      <c r="J45" s="184">
        <f>SUM(J10:J44)</f>
        <v>0</v>
      </c>
      <c r="K45" s="185"/>
      <c r="L45" s="184">
        <f>SUM(L10:L44)</f>
        <v>0</v>
      </c>
      <c r="M45" s="195">
        <f>SUM(M10:M44)</f>
        <v>0</v>
      </c>
    </row>
    <row r="46" spans="1:13" ht="24.75" customHeight="1">
      <c r="A46" s="167"/>
      <c r="B46" s="168"/>
      <c r="C46" s="81" t="s">
        <v>251</v>
      </c>
      <c r="D46" s="186">
        <v>0.03</v>
      </c>
      <c r="E46" s="187"/>
      <c r="F46" s="188"/>
      <c r="G46" s="189"/>
      <c r="H46" s="188"/>
      <c r="I46" s="190"/>
      <c r="J46" s="188"/>
      <c r="K46" s="190"/>
      <c r="L46" s="188"/>
      <c r="M46" s="171">
        <f>H45*D46</f>
        <v>0</v>
      </c>
    </row>
    <row r="47" spans="1:13" ht="23.25" customHeight="1">
      <c r="A47" s="167"/>
      <c r="B47" s="168"/>
      <c r="C47" s="78" t="s">
        <v>252</v>
      </c>
      <c r="D47" s="187" t="s">
        <v>21</v>
      </c>
      <c r="E47" s="187"/>
      <c r="F47" s="188"/>
      <c r="G47" s="189"/>
      <c r="H47" s="188"/>
      <c r="I47" s="190"/>
      <c r="J47" s="188"/>
      <c r="K47" s="190"/>
      <c r="L47" s="188"/>
      <c r="M47" s="196">
        <f>M45+M46</f>
        <v>0</v>
      </c>
    </row>
    <row r="48" spans="1:13" ht="33.75" customHeight="1">
      <c r="A48" s="167"/>
      <c r="B48" s="168"/>
      <c r="C48" s="169" t="s">
        <v>218</v>
      </c>
      <c r="D48" s="192">
        <v>0.75</v>
      </c>
      <c r="E48" s="187"/>
      <c r="F48" s="188"/>
      <c r="G48" s="189"/>
      <c r="H48" s="188"/>
      <c r="I48" s="190"/>
      <c r="J48" s="188"/>
      <c r="K48" s="190"/>
      <c r="L48" s="188"/>
      <c r="M48" s="153">
        <f>J45*D48</f>
        <v>0</v>
      </c>
    </row>
    <row r="49" spans="1:13" ht="21" customHeight="1">
      <c r="A49" s="167"/>
      <c r="B49" s="168"/>
      <c r="C49" s="81" t="s">
        <v>164</v>
      </c>
      <c r="D49" s="191" t="s">
        <v>21</v>
      </c>
      <c r="E49" s="187"/>
      <c r="F49" s="188"/>
      <c r="G49" s="189"/>
      <c r="H49" s="188"/>
      <c r="I49" s="190"/>
      <c r="J49" s="188"/>
      <c r="K49" s="190"/>
      <c r="L49" s="188"/>
      <c r="M49" s="196">
        <f>M47+M48</f>
        <v>0</v>
      </c>
    </row>
    <row r="50" spans="1:13" ht="20.25" customHeight="1">
      <c r="A50" s="167"/>
      <c r="B50" s="168"/>
      <c r="C50" s="169" t="s">
        <v>253</v>
      </c>
      <c r="D50" s="192">
        <v>0.08</v>
      </c>
      <c r="E50" s="187"/>
      <c r="F50" s="188"/>
      <c r="G50" s="189"/>
      <c r="H50" s="188"/>
      <c r="I50" s="190"/>
      <c r="J50" s="188"/>
      <c r="K50" s="190"/>
      <c r="L50" s="188"/>
      <c r="M50" s="153">
        <f>M49*D50</f>
        <v>0</v>
      </c>
    </row>
    <row r="51" spans="1:14" ht="21.75" customHeight="1">
      <c r="A51" s="167"/>
      <c r="B51" s="170"/>
      <c r="C51" s="81" t="s">
        <v>254</v>
      </c>
      <c r="D51" s="193" t="s">
        <v>21</v>
      </c>
      <c r="E51" s="187"/>
      <c r="F51" s="188"/>
      <c r="G51" s="189"/>
      <c r="H51" s="188"/>
      <c r="I51" s="190"/>
      <c r="J51" s="188"/>
      <c r="K51" s="190"/>
      <c r="L51" s="188"/>
      <c r="M51" s="199">
        <f>M49+M50</f>
        <v>0</v>
      </c>
      <c r="N51" s="148"/>
    </row>
    <row r="53" ht="7.5" customHeight="1"/>
    <row r="54" spans="1:13" ht="18.75" customHeight="1">
      <c r="A54" s="238"/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</row>
    <row r="57" spans="3:10" ht="15" customHeight="1">
      <c r="C57" s="207"/>
      <c r="D57" s="207"/>
      <c r="E57" s="207"/>
      <c r="F57" s="207"/>
      <c r="G57" s="207"/>
      <c r="H57" s="207"/>
      <c r="I57" s="207"/>
      <c r="J57" s="207"/>
    </row>
  </sheetData>
  <sheetProtection/>
  <mergeCells count="21">
    <mergeCell ref="A33:A35"/>
    <mergeCell ref="A37:A39"/>
    <mergeCell ref="A6:D6"/>
    <mergeCell ref="C57:J57"/>
    <mergeCell ref="I7:J7"/>
    <mergeCell ref="K7:L7"/>
    <mergeCell ref="M7:M8"/>
    <mergeCell ref="A54:M54"/>
    <mergeCell ref="C7:C8"/>
    <mergeCell ref="A11:A13"/>
    <mergeCell ref="A15:A17"/>
    <mergeCell ref="D7:D8"/>
    <mergeCell ref="B7:B8"/>
    <mergeCell ref="A7:A8"/>
    <mergeCell ref="E7:F7"/>
    <mergeCell ref="G7:H7"/>
    <mergeCell ref="A1:M1"/>
    <mergeCell ref="A2:M2"/>
    <mergeCell ref="A3:M3"/>
    <mergeCell ref="A4:D4"/>
    <mergeCell ref="A5:D5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user</cp:lastModifiedBy>
  <cp:lastPrinted>2021-12-13T11:01:11Z</cp:lastPrinted>
  <dcterms:created xsi:type="dcterms:W3CDTF">2005-10-04T05:52:32Z</dcterms:created>
  <dcterms:modified xsi:type="dcterms:W3CDTF">2022-01-18T07:48:41Z</dcterms:modified>
  <cp:category/>
  <cp:version/>
  <cp:contentType/>
  <cp:contentStatus/>
</cp:coreProperties>
</file>