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Sheet1" sheetId="1" r:id="rId1"/>
  </sheets>
  <definedNames>
    <definedName name="_xlnm.Print_Area" localSheetId="0">Sheet1!$A$1:$M$56</definedName>
  </definedNames>
  <calcPr calcId="162913"/>
</workbook>
</file>

<file path=xl/calcChain.xml><?xml version="1.0" encoding="utf-8"?>
<calcChain xmlns="http://schemas.openxmlformats.org/spreadsheetml/2006/main">
  <c r="F44" i="1" l="1"/>
  <c r="F43" i="1"/>
  <c r="F42" i="1"/>
  <c r="F41" i="1"/>
  <c r="E35" i="1"/>
  <c r="F35" i="1" s="1"/>
  <c r="E34" i="1"/>
  <c r="E29" i="1"/>
  <c r="E27" i="1"/>
  <c r="E26" i="1"/>
  <c r="E25" i="1"/>
  <c r="F24" i="1"/>
  <c r="F27" i="1" s="1"/>
  <c r="E20" i="1"/>
  <c r="E19" i="1"/>
  <c r="F18" i="1"/>
  <c r="F22" i="1" s="1"/>
  <c r="E16" i="1"/>
  <c r="E15" i="1"/>
  <c r="E14" i="1"/>
  <c r="E12" i="1"/>
  <c r="E10" i="1"/>
  <c r="E9" i="1"/>
  <c r="E8" i="1"/>
  <c r="F7" i="1"/>
  <c r="F11" i="1" s="1"/>
  <c r="F37" i="1" l="1"/>
  <c r="F8" i="1"/>
  <c r="F10" i="1"/>
  <c r="F12" i="1"/>
  <c r="F13" i="1"/>
  <c r="F23" i="1"/>
  <c r="F20" i="1"/>
  <c r="F9" i="1"/>
  <c r="F19" i="1"/>
  <c r="F26" i="1"/>
  <c r="F30" i="1"/>
  <c r="F34" i="1"/>
  <c r="F17" i="1"/>
  <c r="F29" i="1"/>
  <c r="F25" i="1"/>
  <c r="F38" i="1" l="1"/>
  <c r="F32" i="1"/>
  <c r="F31" i="1"/>
  <c r="F14" i="1"/>
  <c r="F15" i="1"/>
  <c r="F16" i="1"/>
</calcChain>
</file>

<file path=xl/sharedStrings.xml><?xml version="1.0" encoding="utf-8"?>
<sst xmlns="http://schemas.openxmlformats.org/spreadsheetml/2006/main" count="121" uniqueCount="70">
  <si>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</si>
  <si>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</si>
  <si>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</si>
  <si>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</si>
  <si>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</si>
  <si>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</si>
  <si>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</si>
  <si>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</si>
  <si>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</si>
  <si>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</si>
  <si>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</si>
  <si>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</si>
  <si>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</si>
  <si>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1-23-6</t>
  </si>
  <si>
    <r>
      <t>მ</t>
    </r>
    <r>
      <rPr>
        <b/>
        <vertAlign val="superscript"/>
        <sz val="12"/>
        <rFont val="Sylfaen"/>
        <family val="1"/>
      </rPr>
      <t>3</t>
    </r>
  </si>
  <si>
    <t>შრომის დანახარჯი</t>
  </si>
  <si>
    <t>კაც/სთ</t>
  </si>
  <si>
    <t>გვ132. პოზ125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</si>
  <si>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</si>
  <si>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>მანქ/სთ</t>
  </si>
  <si>
    <t>სხვა მანქანები</t>
  </si>
  <si>
    <t>ლარი</t>
  </si>
  <si>
    <t>1-80-3</t>
  </si>
  <si>
    <t xml:space="preserve">ზედმეტი გრუნტის დატვირთვა 
ექსკავატორის საშუალებით </t>
  </si>
  <si>
    <t>გვ139</t>
  </si>
  <si>
    <t>ზედმეტი გრუნტის გატანა ნაყარში 5კმ-ზე</t>
  </si>
  <si>
    <t>ტნ</t>
  </si>
  <si>
    <t>37-9-3</t>
  </si>
  <si>
    <t xml:space="preserve">ქვესაგები ფენის მოწყობა ქვიშა–ხრეშით სისქით 10 სმ(ქვიშა-ხრეშის ტრანსპორტირება 16 კმ) 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</si>
  <si>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</si>
  <si>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გვ130. პოზ51</t>
  </si>
  <si>
    <t>მანქანები</t>
  </si>
  <si>
    <t>მატერიალური რესურსი</t>
  </si>
  <si>
    <t>გვ32 პოზ.243</t>
  </si>
  <si>
    <r>
      <t xml:space="preserve">ქვიშა ხრეშოვანი ნარევი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</si>
  <si>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</si>
  <si>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გვ.139</t>
  </si>
  <si>
    <t>ქვიშა ხრეშის ტრანსპორტირება 
16კმ-დან k=1.6</t>
  </si>
  <si>
    <t>გრძ.მ</t>
  </si>
  <si>
    <t>37-65-3</t>
  </si>
  <si>
    <t>ანაკრები რკ. ბეტონის კიუვეტების ჩალაგება ტრანშეაში (კვეთი 40*40სმ კედლის სისქე 10სმ)</t>
  </si>
  <si>
    <t>ამწე მუხლუხა სვლაზე 16ტ</t>
  </si>
  <si>
    <t>სხვა მასალები</t>
  </si>
  <si>
    <t>გვ35 პო.ზ369</t>
  </si>
  <si>
    <t>ცემენტის ხსნარი</t>
  </si>
  <si>
    <t>გვ30 პოზ160</t>
  </si>
  <si>
    <t>ანაკრები რკ. ბეტონის კიუვეტები</t>
  </si>
  <si>
    <t>გრძ/მ</t>
  </si>
  <si>
    <t>პროექტით</t>
  </si>
  <si>
    <t>ცემენტის ტრანსპორტირება ტრანსპორტირება 16 კმ-დან k=2.2</t>
  </si>
  <si>
    <t>30-3-2</t>
  </si>
  <si>
    <r>
      <t>ტრანშეის შევსება ქვიშა–ხრეშით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</si>
  <si>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t xml:space="preserve">ფოლადის ცხაურების მოწყობა </t>
  </si>
  <si>
    <t>გრძ.მ.</t>
  </si>
  <si>
    <t xml:space="preserve">    მასალები:</t>
  </si>
  <si>
    <t>ფოლადის შველერი #5</t>
  </si>
  <si>
    <t>ფოლადის კუთხოვანა 60X60X4მმ  (1გრძ.მ--2მ)</t>
  </si>
  <si>
    <t>არმატურა ა-||| კლასის:    დ=20 მმ  (1გრძ.მ--5მ)</t>
  </si>
  <si>
    <t>ელექტროდი შედუღების დ=4მმ   (1გრძ.მ--0,25 შეკ.)</t>
  </si>
  <si>
    <t>შეკ.</t>
  </si>
  <si>
    <t>ზედნადები ხარჯი</t>
  </si>
  <si>
    <t>გეგმიური მოგება</t>
  </si>
  <si>
    <t>გაუთვალისწინებელი ხარჯი</t>
  </si>
  <si>
    <t>დღგ</t>
  </si>
  <si>
    <t>სანიაღვრე არხი გრძ/მ</t>
  </si>
  <si>
    <t>სოფ. ხოტევში რკ/ბეტონის ანაკრები სანიაღვრე არხების მოწყობის II რიგის სამუშაოების</t>
  </si>
  <si>
    <t>რკ. ბეტონის კიუეტების ტრანსპორტირება 70 კმ-დან k=2.4</t>
  </si>
  <si>
    <t>მე-4 კატეგორიის ქვაბულის დამუშავება ექსკავატორით ჩამჩის მოცულობით 0,25 მ3 (0.7*0.6*154)</t>
  </si>
  <si>
    <t>მოცულობა</t>
  </si>
  <si>
    <t>გრუნტის დამუშავება ხელით 
მექანიზიმის მიუდგომელ ადგილებში (ბოგირების ქვეშ)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</si>
</sst>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;[Red]\-#,##0.00\ "/>
    <numFmt numFmtId="165" formatCode="#,##0.00&quot; &quot;;&quot;-&quot;#,##0.00&quot; &quot;"/>
    <numFmt numFmtId="166" formatCode="#,##0.0000_ ;[Red]\-#,##0.0000\ "/>
    <numFmt numFmtId="167" formatCode="0.0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Sylfaen"/>
      <family val="1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2"/>
      <name val="AcadNusx"/>
    </font>
    <font>
      <b/>
      <sz val="12"/>
      <name val="Sylfaen"/>
      <family val="1"/>
    </font>
    <font>
      <b/>
      <vertAlign val="superscript"/>
      <sz val="12"/>
      <name val="Sylfaen"/>
      <family val="1"/>
    </font>
    <font>
      <sz val="10"/>
      <name val="Arial"/>
      <family val="2"/>
    </font>
    <font>
      <sz val="12"/>
      <name val="AcadNusx"/>
    </font>
    <font>
      <sz val="10"/>
      <name val="Arial Cyr"/>
      <charset val="204"/>
    </font>
    <font>
      <vertAlign val="superscript"/>
      <sz val="12"/>
      <name val="Sylfaen"/>
      <family val="1"/>
      <charset val="204"/>
    </font>
    <font>
      <sz val="12"/>
      <name val="Arial"/>
      <family val="2"/>
      <charset val="204"/>
    </font>
    <font>
      <b/>
      <sz val="12"/>
      <color indexed="8"/>
      <name val="AcadNusx"/>
    </font>
    <font>
      <b/>
      <vertAlign val="superscript"/>
      <sz val="12"/>
      <name val="Sylfaen"/>
      <family val="1"/>
      <charset val="204"/>
    </font>
    <font>
      <sz val="12"/>
      <color theme="1"/>
      <name val="AcadNusx"/>
    </font>
    <font>
      <b/>
      <sz val="12"/>
      <color theme="1"/>
      <name val="Sylfaen"/>
      <family val="1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Sylfaen"/>
      <family val="1"/>
      <charset val="204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10" fillId="0" borderId="0"/>
  </cellStyleXfs>
  <cellXfs count="70">
    <xf numFmtId="0" fontId="0" fillId="0" borderId="0" xfId="0"/>
    <xf numFmtId="0" fontId="3" fillId="2" borderId="0" xfId="0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4" xfId="4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7" fontId="11" fillId="2" borderId="4" xfId="4" applyNumberFormat="1" applyFont="1" applyFill="1" applyBorder="1" applyAlignment="1">
      <alignment horizontal="center" vertical="center"/>
    </xf>
    <xf numFmtId="168" fontId="1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7" fontId="1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65" fontId="20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9" fontId="21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gare wyalsadfenigagarini_SAN2008=IIkv" xfId="4"/>
    <cellStyle name="silfain" xfId="1"/>
    <cellStyle name="Обычный_დემონტაჟი" xfId="3"/>
  </cellStyles>
  <dxfs count="1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44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62"/>
  <sheetViews>
    <sheetView tabSelected="1" view="pageBreakPreview" zoomScale="87" zoomScaleNormal="100" zoomScaleSheetLayoutView="87" workbookViewId="0">
      <selection activeCell="F11" sqref="F11"/>
    </sheetView>
  </sheetViews>
  <sheetFormatPr defaultRowHeight="15.75" x14ac:dyDescent="0.25"/>
  <cols>
    <col min="1" max="2" width="4" style="8" customWidth="1"/>
    <col min="3" max="3" width="50.85546875" style="8" customWidth="1"/>
    <col min="4" max="4" width="11" style="8" customWidth="1"/>
    <col min="5" max="5" width="10.42578125" style="8" customWidth="1"/>
    <col min="6" max="6" width="9.85546875" style="8" customWidth="1"/>
    <col min="7" max="7" width="9.28515625" style="8" customWidth="1"/>
    <col min="8" max="8" width="12.42578125" style="8" customWidth="1"/>
    <col min="9" max="9" width="9.5703125" style="8" customWidth="1"/>
    <col min="10" max="10" width="11.5703125" style="8" customWidth="1"/>
    <col min="11" max="11" width="9" style="8" customWidth="1"/>
    <col min="12" max="13" width="13.42578125" style="8" customWidth="1"/>
    <col min="14" max="16384" width="9.140625" style="8"/>
  </cols>
  <sheetData>
    <row r="1" spans="1:239" ht="32.25" customHeight="1" x14ac:dyDescent="0.25">
      <c r="A1" s="61" t="s">
        <v>65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32.25" customHeight="1" x14ac:dyDescent="0.25">
      <c r="A2" s="60" t="s">
        <v>68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 ht="36.75" customHeight="1" x14ac:dyDescent="0.25">
      <c r="A3" s="62" t="s">
        <v>0</v>
      </c>
      <c r="B3" s="62" t="s">
        <v>1</v>
      </c>
      <c r="C3" s="64" t="s">
        <v>2</v>
      </c>
      <c r="D3" s="64" t="s">
        <v>3</v>
      </c>
      <c r="E3" s="64" t="s">
        <v>4</v>
      </c>
      <c r="F3" s="62" t="s">
        <v>5</v>
      </c>
      <c r="G3" s="66" t="s">
        <v>6</v>
      </c>
      <c r="H3" s="67"/>
      <c r="I3" s="68" t="s">
        <v>7</v>
      </c>
      <c r="J3" s="69"/>
      <c r="K3" s="68" t="s">
        <v>8</v>
      </c>
      <c r="L3" s="69"/>
      <c r="M3" s="9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ht="36.75" customHeight="1" x14ac:dyDescent="0.25">
      <c r="A4" s="63"/>
      <c r="B4" s="63"/>
      <c r="C4" s="65"/>
      <c r="D4" s="65"/>
      <c r="E4" s="65"/>
      <c r="F4" s="63"/>
      <c r="G4" s="10" t="s">
        <v>10</v>
      </c>
      <c r="H4" s="9" t="s">
        <v>11</v>
      </c>
      <c r="I4" s="10" t="s">
        <v>10</v>
      </c>
      <c r="J4" s="9" t="s">
        <v>11</v>
      </c>
      <c r="K4" s="10" t="s">
        <v>10</v>
      </c>
      <c r="L4" s="9" t="s">
        <v>11</v>
      </c>
      <c r="M4" s="9" t="s">
        <v>12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ht="28.5" customHeight="1" x14ac:dyDescent="0.25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36.75" customHeight="1" x14ac:dyDescent="0.25">
      <c r="A6" s="11"/>
      <c r="B6" s="11"/>
      <c r="C6" s="12" t="s">
        <v>64</v>
      </c>
      <c r="D6" s="11"/>
      <c r="E6" s="11"/>
      <c r="F6" s="11">
        <v>154</v>
      </c>
      <c r="G6" s="11"/>
      <c r="H6" s="11"/>
      <c r="I6" s="11"/>
      <c r="J6" s="11"/>
      <c r="K6" s="11"/>
      <c r="L6" s="11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s="2" customFormat="1" ht="58.5" customHeight="1" x14ac:dyDescent="0.3">
      <c r="A7" s="13">
        <v>1</v>
      </c>
      <c r="B7" s="14" t="s">
        <v>13</v>
      </c>
      <c r="C7" s="15" t="s">
        <v>67</v>
      </c>
      <c r="D7" s="16" t="s">
        <v>14</v>
      </c>
      <c r="E7" s="17"/>
      <c r="F7" s="18">
        <f>F6*0.7*0.6</f>
        <v>64.679999999999993</v>
      </c>
      <c r="G7" s="5"/>
      <c r="H7" s="5"/>
      <c r="I7" s="5"/>
      <c r="J7" s="5"/>
      <c r="K7" s="5"/>
      <c r="L7" s="5"/>
      <c r="M7" s="5"/>
    </row>
    <row r="8" spans="1:239" s="2" customFormat="1" ht="25.5" customHeight="1" x14ac:dyDescent="0.3">
      <c r="A8" s="13"/>
      <c r="B8" s="19"/>
      <c r="C8" s="20" t="s">
        <v>15</v>
      </c>
      <c r="D8" s="21" t="s">
        <v>16</v>
      </c>
      <c r="E8" s="22">
        <f>34/1000</f>
        <v>3.4000000000000002E-2</v>
      </c>
      <c r="F8" s="5">
        <f>F7*E8</f>
        <v>2.1991199999999997</v>
      </c>
      <c r="G8" s="5"/>
      <c r="H8" s="5"/>
      <c r="I8" s="5"/>
      <c r="J8" s="5"/>
      <c r="K8" s="5"/>
      <c r="L8" s="5"/>
      <c r="M8" s="5"/>
    </row>
    <row r="9" spans="1:239" s="2" customFormat="1" ht="39.75" customHeight="1" x14ac:dyDescent="0.3">
      <c r="A9" s="13"/>
      <c r="B9" s="23" t="s">
        <v>17</v>
      </c>
      <c r="C9" s="20" t="s">
        <v>18</v>
      </c>
      <c r="D9" s="21" t="s">
        <v>19</v>
      </c>
      <c r="E9" s="22">
        <f>83.3/1000</f>
        <v>8.3299999999999999E-2</v>
      </c>
      <c r="F9" s="5">
        <f>F7*E9</f>
        <v>5.3878439999999994</v>
      </c>
      <c r="G9" s="5"/>
      <c r="H9" s="5"/>
      <c r="I9" s="5"/>
      <c r="J9" s="5"/>
      <c r="K9" s="5"/>
      <c r="L9" s="5"/>
      <c r="M9" s="5"/>
    </row>
    <row r="10" spans="1:239" s="2" customFormat="1" ht="27.75" customHeight="1" x14ac:dyDescent="0.3">
      <c r="A10" s="13"/>
      <c r="B10" s="19"/>
      <c r="C10" s="24" t="s">
        <v>20</v>
      </c>
      <c r="D10" s="21" t="s">
        <v>21</v>
      </c>
      <c r="E10" s="22">
        <f>5.63/1000</f>
        <v>5.6299999999999996E-3</v>
      </c>
      <c r="F10" s="5">
        <f>F7*E10</f>
        <v>0.36414839999999993</v>
      </c>
      <c r="G10" s="5"/>
      <c r="H10" s="5"/>
      <c r="I10" s="5"/>
      <c r="J10" s="5"/>
      <c r="K10" s="5"/>
      <c r="L10" s="5"/>
      <c r="M10" s="5"/>
    </row>
    <row r="11" spans="1:239" s="2" customFormat="1" ht="50.25" customHeight="1" x14ac:dyDescent="0.3">
      <c r="A11" s="13">
        <v>2</v>
      </c>
      <c r="B11" s="14" t="s">
        <v>22</v>
      </c>
      <c r="C11" s="15" t="s">
        <v>69</v>
      </c>
      <c r="D11" s="16" t="s">
        <v>14</v>
      </c>
      <c r="E11" s="25"/>
      <c r="F11" s="17">
        <f>F7*1%</f>
        <v>0.64679999999999993</v>
      </c>
      <c r="G11" s="5"/>
      <c r="H11" s="5"/>
      <c r="I11" s="5"/>
      <c r="J11" s="5"/>
      <c r="K11" s="5"/>
      <c r="L11" s="5"/>
      <c r="M11" s="5"/>
    </row>
    <row r="12" spans="1:239" s="2" customFormat="1" ht="36.75" customHeight="1" x14ac:dyDescent="0.3">
      <c r="A12" s="13"/>
      <c r="B12" s="26"/>
      <c r="C12" s="27" t="s">
        <v>15</v>
      </c>
      <c r="D12" s="21" t="s">
        <v>16</v>
      </c>
      <c r="E12" s="28">
        <f>206/100</f>
        <v>2.06</v>
      </c>
      <c r="F12" s="5">
        <f>F11*E12</f>
        <v>1.3324079999999998</v>
      </c>
      <c r="G12" s="5"/>
      <c r="H12" s="5"/>
      <c r="I12" s="5"/>
      <c r="J12" s="5"/>
      <c r="K12" s="5"/>
      <c r="L12" s="5"/>
      <c r="M12" s="5"/>
    </row>
    <row r="13" spans="1:239" s="2" customFormat="1" ht="36.75" customHeight="1" x14ac:dyDescent="0.3">
      <c r="A13" s="29">
        <v>3</v>
      </c>
      <c r="B13" s="14" t="s">
        <v>13</v>
      </c>
      <c r="C13" s="15" t="s">
        <v>23</v>
      </c>
      <c r="D13" s="16" t="s">
        <v>14</v>
      </c>
      <c r="E13" s="25"/>
      <c r="F13" s="17">
        <f>F7+F11</f>
        <v>65.326799999999992</v>
      </c>
      <c r="G13" s="5"/>
      <c r="H13" s="5"/>
      <c r="I13" s="5"/>
      <c r="J13" s="5"/>
      <c r="K13" s="5"/>
      <c r="L13" s="5"/>
      <c r="M13" s="5"/>
    </row>
    <row r="14" spans="1:239" s="2" customFormat="1" ht="26.25" customHeight="1" x14ac:dyDescent="0.3">
      <c r="A14" s="13"/>
      <c r="B14" s="19"/>
      <c r="C14" s="20" t="s">
        <v>15</v>
      </c>
      <c r="D14" s="21" t="s">
        <v>16</v>
      </c>
      <c r="E14" s="22">
        <f>34/1000</f>
        <v>3.4000000000000002E-2</v>
      </c>
      <c r="F14" s="5">
        <f>F13*E14</f>
        <v>2.2211111999999997</v>
      </c>
      <c r="G14" s="5"/>
      <c r="H14" s="5"/>
      <c r="I14" s="5"/>
      <c r="J14" s="5"/>
      <c r="K14" s="5"/>
      <c r="L14" s="5"/>
      <c r="M14" s="5"/>
    </row>
    <row r="15" spans="1:239" s="2" customFormat="1" ht="36.75" customHeight="1" x14ac:dyDescent="0.3">
      <c r="A15" s="13"/>
      <c r="B15" s="23" t="s">
        <v>17</v>
      </c>
      <c r="C15" s="20" t="s">
        <v>18</v>
      </c>
      <c r="D15" s="30" t="s">
        <v>19</v>
      </c>
      <c r="E15" s="22">
        <f>83.3/1000</f>
        <v>8.3299999999999999E-2</v>
      </c>
      <c r="F15" s="5">
        <f>F13*E15</f>
        <v>5.4417224399999995</v>
      </c>
      <c r="G15" s="5"/>
      <c r="H15" s="5"/>
      <c r="I15" s="5"/>
      <c r="J15" s="5"/>
      <c r="K15" s="5"/>
      <c r="L15" s="5"/>
      <c r="M15" s="5"/>
    </row>
    <row r="16" spans="1:239" s="2" customFormat="1" ht="28.5" customHeight="1" x14ac:dyDescent="0.3">
      <c r="A16" s="13"/>
      <c r="B16" s="19"/>
      <c r="C16" s="20" t="s">
        <v>20</v>
      </c>
      <c r="D16" s="21" t="s">
        <v>21</v>
      </c>
      <c r="E16" s="22">
        <f>5.63/1000</f>
        <v>5.6299999999999996E-3</v>
      </c>
      <c r="F16" s="5">
        <f>F13*E16</f>
        <v>0.3677898839999999</v>
      </c>
      <c r="G16" s="5"/>
      <c r="H16" s="5"/>
      <c r="I16" s="5"/>
      <c r="J16" s="5"/>
      <c r="K16" s="5"/>
      <c r="L16" s="5"/>
      <c r="M16" s="5"/>
    </row>
    <row r="17" spans="1:13" s="2" customFormat="1" ht="36.75" customHeight="1" x14ac:dyDescent="0.3">
      <c r="A17" s="13">
        <v>4</v>
      </c>
      <c r="B17" s="31" t="s">
        <v>24</v>
      </c>
      <c r="C17" s="19" t="s">
        <v>25</v>
      </c>
      <c r="D17" s="32" t="s">
        <v>26</v>
      </c>
      <c r="E17" s="33"/>
      <c r="F17" s="34">
        <f>(F7+F11)*1.8</f>
        <v>117.58823999999998</v>
      </c>
      <c r="G17" s="5"/>
      <c r="H17" s="5"/>
      <c r="I17" s="5"/>
      <c r="J17" s="5"/>
      <c r="K17" s="5"/>
      <c r="L17" s="5"/>
      <c r="M17" s="5"/>
    </row>
    <row r="18" spans="1:13" s="2" customFormat="1" ht="55.5" customHeight="1" x14ac:dyDescent="0.3">
      <c r="A18" s="13">
        <v>5</v>
      </c>
      <c r="B18" s="35" t="s">
        <v>27</v>
      </c>
      <c r="C18" s="19" t="s">
        <v>28</v>
      </c>
      <c r="D18" s="29" t="s">
        <v>29</v>
      </c>
      <c r="E18" s="34"/>
      <c r="F18" s="34">
        <f>F6*0.7*0.1</f>
        <v>10.780000000000001</v>
      </c>
      <c r="G18" s="5"/>
      <c r="H18" s="5"/>
      <c r="I18" s="5"/>
      <c r="J18" s="5"/>
      <c r="K18" s="5"/>
      <c r="L18" s="5"/>
      <c r="M18" s="5"/>
    </row>
    <row r="19" spans="1:13" s="2" customFormat="1" ht="18" x14ac:dyDescent="0.3">
      <c r="A19" s="36"/>
      <c r="B19" s="19"/>
      <c r="C19" s="20" t="s">
        <v>15</v>
      </c>
      <c r="D19" s="21" t="s">
        <v>16</v>
      </c>
      <c r="E19" s="22">
        <f>85.5/100</f>
        <v>0.85499999999999998</v>
      </c>
      <c r="F19" s="5">
        <f>F18*E19</f>
        <v>9.2169000000000008</v>
      </c>
      <c r="G19" s="5"/>
      <c r="H19" s="5"/>
      <c r="I19" s="5"/>
      <c r="J19" s="5"/>
      <c r="K19" s="5"/>
      <c r="L19" s="5"/>
      <c r="M19" s="5"/>
    </row>
    <row r="20" spans="1:13" s="2" customFormat="1" ht="19.5" customHeight="1" x14ac:dyDescent="0.3">
      <c r="A20" s="36"/>
      <c r="B20" s="23" t="s">
        <v>30</v>
      </c>
      <c r="C20" s="20" t="s">
        <v>31</v>
      </c>
      <c r="D20" s="30" t="s">
        <v>19</v>
      </c>
      <c r="E20" s="22">
        <f>7.6/100</f>
        <v>7.5999999999999998E-2</v>
      </c>
      <c r="F20" s="5">
        <f>F18*E20</f>
        <v>0.81928000000000012</v>
      </c>
      <c r="G20" s="5"/>
      <c r="H20" s="5"/>
      <c r="I20" s="5"/>
      <c r="J20" s="5"/>
      <c r="K20" s="5"/>
      <c r="L20" s="5"/>
      <c r="M20" s="5"/>
    </row>
    <row r="21" spans="1:13" s="2" customFormat="1" ht="18" x14ac:dyDescent="0.3">
      <c r="A21" s="36"/>
      <c r="B21" s="19"/>
      <c r="C21" s="20" t="s">
        <v>32</v>
      </c>
      <c r="D21" s="37"/>
      <c r="E21" s="22"/>
      <c r="F21" s="5"/>
      <c r="G21" s="5"/>
      <c r="H21" s="5"/>
      <c r="I21" s="5"/>
      <c r="J21" s="5"/>
      <c r="K21" s="5"/>
      <c r="L21" s="5"/>
      <c r="M21" s="5"/>
    </row>
    <row r="22" spans="1:13" s="2" customFormat="1" ht="36" customHeight="1" x14ac:dyDescent="0.3">
      <c r="A22" s="36"/>
      <c r="B22" s="31" t="s">
        <v>33</v>
      </c>
      <c r="C22" s="38" t="s">
        <v>34</v>
      </c>
      <c r="D22" s="21" t="s">
        <v>35</v>
      </c>
      <c r="E22" s="22">
        <v>1.1000000000000001</v>
      </c>
      <c r="F22" s="5">
        <f>F18*E22</f>
        <v>11.858000000000002</v>
      </c>
      <c r="G22" s="5"/>
      <c r="H22" s="5"/>
      <c r="I22" s="5"/>
      <c r="J22" s="5"/>
      <c r="K22" s="5"/>
      <c r="L22" s="5"/>
      <c r="M22" s="5"/>
    </row>
    <row r="23" spans="1:13" s="2" customFormat="1" ht="54" x14ac:dyDescent="0.35">
      <c r="A23" s="13"/>
      <c r="B23" s="31" t="s">
        <v>36</v>
      </c>
      <c r="C23" s="39" t="s">
        <v>37</v>
      </c>
      <c r="D23" s="40" t="s">
        <v>26</v>
      </c>
      <c r="E23" s="22"/>
      <c r="F23" s="5">
        <f>F22*1.6</f>
        <v>18.972800000000003</v>
      </c>
      <c r="G23" s="5"/>
      <c r="H23" s="5"/>
      <c r="I23" s="5"/>
      <c r="J23" s="5"/>
      <c r="K23" s="5"/>
      <c r="L23" s="5"/>
      <c r="M23" s="5"/>
    </row>
    <row r="24" spans="1:13" s="2" customFormat="1" ht="53.25" customHeight="1" x14ac:dyDescent="0.3">
      <c r="A24" s="13">
        <v>7</v>
      </c>
      <c r="B24" s="14" t="s">
        <v>39</v>
      </c>
      <c r="C24" s="26" t="s">
        <v>40</v>
      </c>
      <c r="D24" s="29" t="s">
        <v>29</v>
      </c>
      <c r="E24" s="33"/>
      <c r="F24" s="34">
        <f>F6*0.14</f>
        <v>21.560000000000002</v>
      </c>
      <c r="G24" s="5"/>
      <c r="H24" s="5"/>
      <c r="I24" s="5"/>
      <c r="J24" s="5"/>
      <c r="K24" s="5"/>
      <c r="L24" s="5"/>
      <c r="M24" s="5"/>
    </row>
    <row r="25" spans="1:13" s="2" customFormat="1" ht="18" x14ac:dyDescent="0.3">
      <c r="A25" s="13"/>
      <c r="B25" s="35"/>
      <c r="C25" s="20" t="s">
        <v>15</v>
      </c>
      <c r="D25" s="21" t="s">
        <v>16</v>
      </c>
      <c r="E25" s="22">
        <f>565/100</f>
        <v>5.65</v>
      </c>
      <c r="F25" s="5">
        <f>F24*E25</f>
        <v>121.81400000000002</v>
      </c>
      <c r="G25" s="5"/>
      <c r="H25" s="5"/>
      <c r="I25" s="5"/>
      <c r="J25" s="5"/>
      <c r="K25" s="5"/>
      <c r="L25" s="5"/>
      <c r="M25" s="5"/>
    </row>
    <row r="26" spans="1:13" s="2" customFormat="1" ht="21.75" customHeight="1" x14ac:dyDescent="0.3">
      <c r="A26" s="13"/>
      <c r="B26" s="23" t="s">
        <v>30</v>
      </c>
      <c r="C26" s="20" t="s">
        <v>41</v>
      </c>
      <c r="D26" s="21" t="s">
        <v>19</v>
      </c>
      <c r="E26" s="22">
        <f>82/100</f>
        <v>0.82</v>
      </c>
      <c r="F26" s="5">
        <f>F24*E26</f>
        <v>17.679200000000002</v>
      </c>
      <c r="G26" s="5"/>
      <c r="H26" s="5"/>
      <c r="I26" s="5"/>
      <c r="J26" s="5"/>
      <c r="K26" s="5"/>
      <c r="L26" s="5"/>
      <c r="M26" s="5"/>
    </row>
    <row r="27" spans="1:13" s="2" customFormat="1" ht="18" x14ac:dyDescent="0.3">
      <c r="A27" s="13"/>
      <c r="B27" s="35"/>
      <c r="C27" s="20" t="s">
        <v>42</v>
      </c>
      <c r="D27" s="21" t="s">
        <v>21</v>
      </c>
      <c r="E27" s="22">
        <f>73/100</f>
        <v>0.73</v>
      </c>
      <c r="F27" s="5">
        <f>F24*E27</f>
        <v>15.738800000000001</v>
      </c>
      <c r="G27" s="5"/>
      <c r="H27" s="5"/>
      <c r="I27" s="5"/>
      <c r="J27" s="5"/>
      <c r="K27" s="5"/>
      <c r="L27" s="5"/>
      <c r="M27" s="5"/>
    </row>
    <row r="28" spans="1:13" s="2" customFormat="1" ht="18" x14ac:dyDescent="0.3">
      <c r="A28" s="13"/>
      <c r="B28" s="35"/>
      <c r="C28" s="20" t="s">
        <v>32</v>
      </c>
      <c r="D28" s="21"/>
      <c r="E28" s="22"/>
      <c r="F28" s="5"/>
      <c r="G28" s="5"/>
      <c r="H28" s="5"/>
      <c r="I28" s="5"/>
      <c r="J28" s="5"/>
      <c r="K28" s="5"/>
      <c r="L28" s="5"/>
      <c r="M28" s="5"/>
    </row>
    <row r="29" spans="1:13" s="2" customFormat="1" ht="36" customHeight="1" x14ac:dyDescent="0.3">
      <c r="A29" s="13"/>
      <c r="B29" s="43" t="s">
        <v>43</v>
      </c>
      <c r="C29" s="40" t="s">
        <v>44</v>
      </c>
      <c r="D29" s="21" t="s">
        <v>35</v>
      </c>
      <c r="E29" s="22">
        <f>2.09/100</f>
        <v>2.0899999999999998E-2</v>
      </c>
      <c r="F29" s="5">
        <f>F24*E29</f>
        <v>0.450604</v>
      </c>
      <c r="G29" s="5"/>
      <c r="H29" s="5"/>
      <c r="I29" s="5"/>
      <c r="J29" s="5"/>
      <c r="K29" s="5"/>
      <c r="L29" s="5"/>
      <c r="M29" s="5"/>
    </row>
    <row r="30" spans="1:13" s="2" customFormat="1" ht="20.25" customHeight="1" x14ac:dyDescent="0.3">
      <c r="A30" s="13"/>
      <c r="B30" s="43" t="s">
        <v>45</v>
      </c>
      <c r="C30" s="40" t="s">
        <v>46</v>
      </c>
      <c r="D30" s="3" t="s">
        <v>47</v>
      </c>
      <c r="E30" s="5" t="s">
        <v>48</v>
      </c>
      <c r="F30" s="5">
        <f>F24/0.14</f>
        <v>154</v>
      </c>
      <c r="G30" s="5"/>
      <c r="H30" s="5"/>
      <c r="I30" s="5"/>
      <c r="J30" s="5"/>
      <c r="K30" s="5"/>
      <c r="L30" s="5"/>
      <c r="M30" s="5"/>
    </row>
    <row r="31" spans="1:13" s="2" customFormat="1" ht="34.5" customHeight="1" x14ac:dyDescent="0.3">
      <c r="A31" s="13"/>
      <c r="B31" s="31" t="s">
        <v>36</v>
      </c>
      <c r="C31" s="20" t="s">
        <v>49</v>
      </c>
      <c r="D31" s="40" t="s">
        <v>26</v>
      </c>
      <c r="E31" s="5"/>
      <c r="F31" s="5">
        <f>F29*2.2</f>
        <v>0.99132880000000012</v>
      </c>
      <c r="G31" s="5"/>
      <c r="H31" s="5"/>
      <c r="I31" s="5"/>
      <c r="J31" s="5"/>
      <c r="K31" s="5"/>
      <c r="L31" s="5"/>
      <c r="M31" s="5"/>
    </row>
    <row r="32" spans="1:13" s="2" customFormat="1" ht="34.5" customHeight="1" x14ac:dyDescent="0.3">
      <c r="A32" s="13"/>
      <c r="B32" s="31" t="s">
        <v>36</v>
      </c>
      <c r="C32" s="24" t="s">
        <v>66</v>
      </c>
      <c r="D32" s="40" t="s">
        <v>26</v>
      </c>
      <c r="E32" s="5"/>
      <c r="F32" s="5">
        <f>F30*0.14*2.4</f>
        <v>51.744000000000007</v>
      </c>
      <c r="G32" s="5"/>
      <c r="H32" s="5"/>
      <c r="I32" s="5"/>
      <c r="J32" s="5"/>
      <c r="K32" s="44"/>
      <c r="L32" s="5"/>
      <c r="M32" s="5"/>
    </row>
    <row r="33" spans="1:13" s="2" customFormat="1" ht="49.5" customHeight="1" x14ac:dyDescent="0.3">
      <c r="A33" s="13">
        <v>8</v>
      </c>
      <c r="B33" s="35" t="s">
        <v>50</v>
      </c>
      <c r="C33" s="26" t="s">
        <v>51</v>
      </c>
      <c r="D33" s="29" t="s">
        <v>29</v>
      </c>
      <c r="E33" s="34"/>
      <c r="F33" s="34">
        <v>6.7</v>
      </c>
      <c r="G33" s="5"/>
      <c r="H33" s="5"/>
      <c r="I33" s="5"/>
      <c r="J33" s="5"/>
      <c r="K33" s="5"/>
      <c r="L33" s="5"/>
      <c r="M33" s="5"/>
    </row>
    <row r="34" spans="1:13" s="2" customFormat="1" ht="18" x14ac:dyDescent="0.3">
      <c r="A34" s="36"/>
      <c r="B34" s="19"/>
      <c r="C34" s="20" t="s">
        <v>15</v>
      </c>
      <c r="D34" s="21" t="s">
        <v>16</v>
      </c>
      <c r="E34" s="5">
        <f>212/100</f>
        <v>2.12</v>
      </c>
      <c r="F34" s="5">
        <f>F33*E34</f>
        <v>14.204000000000001</v>
      </c>
      <c r="G34" s="5"/>
      <c r="H34" s="5"/>
      <c r="I34" s="5"/>
      <c r="J34" s="5"/>
      <c r="K34" s="5"/>
      <c r="L34" s="5"/>
      <c r="M34" s="5"/>
    </row>
    <row r="35" spans="1:13" s="2" customFormat="1" ht="18" x14ac:dyDescent="0.3">
      <c r="A35" s="36"/>
      <c r="B35" s="19"/>
      <c r="C35" s="20" t="s">
        <v>20</v>
      </c>
      <c r="D35" s="21" t="s">
        <v>21</v>
      </c>
      <c r="E35" s="5">
        <f>10.1/100</f>
        <v>0.10099999999999999</v>
      </c>
      <c r="F35" s="5">
        <f>F33*E35</f>
        <v>0.67669999999999997</v>
      </c>
      <c r="G35" s="5"/>
      <c r="H35" s="5"/>
      <c r="I35" s="5"/>
      <c r="J35" s="5"/>
      <c r="K35" s="5"/>
      <c r="L35" s="5"/>
      <c r="M35" s="5"/>
    </row>
    <row r="36" spans="1:13" s="2" customFormat="1" ht="18" x14ac:dyDescent="0.3">
      <c r="A36" s="36"/>
      <c r="B36" s="19"/>
      <c r="C36" s="20" t="s">
        <v>32</v>
      </c>
      <c r="D36" s="37"/>
      <c r="E36" s="5"/>
      <c r="F36" s="5"/>
      <c r="G36" s="5"/>
      <c r="H36" s="5"/>
      <c r="I36" s="5"/>
      <c r="J36" s="5"/>
      <c r="K36" s="5"/>
      <c r="L36" s="5"/>
      <c r="M36" s="5"/>
    </row>
    <row r="37" spans="1:13" s="2" customFormat="1" ht="36" customHeight="1" x14ac:dyDescent="0.3">
      <c r="A37" s="13"/>
      <c r="B37" s="31" t="s">
        <v>33</v>
      </c>
      <c r="C37" s="38" t="s">
        <v>34</v>
      </c>
      <c r="D37" s="21" t="s">
        <v>35</v>
      </c>
      <c r="E37" s="5">
        <v>1.1000000000000001</v>
      </c>
      <c r="F37" s="5">
        <f>F33*E37</f>
        <v>7.370000000000001</v>
      </c>
      <c r="G37" s="5"/>
      <c r="H37" s="5"/>
      <c r="I37" s="5"/>
      <c r="J37" s="5"/>
      <c r="K37" s="5"/>
      <c r="L37" s="5"/>
      <c r="M37" s="5"/>
    </row>
    <row r="38" spans="1:13" s="2" customFormat="1" ht="54" x14ac:dyDescent="0.35">
      <c r="A38" s="13"/>
      <c r="B38" s="31" t="s">
        <v>36</v>
      </c>
      <c r="C38" s="39" t="s">
        <v>37</v>
      </c>
      <c r="D38" s="40" t="s">
        <v>26</v>
      </c>
      <c r="E38" s="22"/>
      <c r="F38" s="5">
        <f>F37*1.6</f>
        <v>11.792000000000002</v>
      </c>
      <c r="G38" s="5"/>
      <c r="H38" s="5"/>
      <c r="I38" s="5"/>
      <c r="J38" s="5"/>
      <c r="K38" s="5"/>
      <c r="L38" s="5"/>
      <c r="M38" s="5"/>
    </row>
    <row r="39" spans="1:13" s="2" customFormat="1" ht="18" x14ac:dyDescent="0.3">
      <c r="A39" s="45">
        <v>9</v>
      </c>
      <c r="B39" s="46"/>
      <c r="C39" s="47" t="s">
        <v>52</v>
      </c>
      <c r="D39" s="42" t="s">
        <v>53</v>
      </c>
      <c r="E39" s="42"/>
      <c r="F39" s="4">
        <v>24</v>
      </c>
      <c r="G39" s="4"/>
      <c r="H39" s="4"/>
      <c r="I39" s="4"/>
      <c r="J39" s="4"/>
      <c r="K39" s="6"/>
      <c r="L39" s="4"/>
      <c r="M39" s="4"/>
    </row>
    <row r="40" spans="1:13" s="2" customFormat="1" ht="18" x14ac:dyDescent="0.3">
      <c r="A40" s="45"/>
      <c r="B40" s="48"/>
      <c r="C40" s="49" t="s">
        <v>54</v>
      </c>
      <c r="D40" s="42"/>
      <c r="E40" s="42"/>
      <c r="F40" s="4"/>
      <c r="G40" s="4"/>
      <c r="H40" s="4"/>
      <c r="I40" s="4"/>
      <c r="J40" s="4"/>
      <c r="K40" s="6"/>
      <c r="L40" s="4"/>
      <c r="M40" s="4"/>
    </row>
    <row r="41" spans="1:13" s="2" customFormat="1" ht="18" x14ac:dyDescent="0.3">
      <c r="A41" s="45"/>
      <c r="B41" s="48"/>
      <c r="C41" s="41" t="s">
        <v>55</v>
      </c>
      <c r="D41" s="42" t="s">
        <v>53</v>
      </c>
      <c r="E41" s="6">
        <v>1.0780000000000001</v>
      </c>
      <c r="F41" s="4">
        <f>SUM(F39*E41)</f>
        <v>25.872</v>
      </c>
      <c r="G41" s="4"/>
      <c r="H41" s="4"/>
      <c r="I41" s="4"/>
      <c r="J41" s="4"/>
      <c r="K41" s="4"/>
      <c r="L41" s="4"/>
      <c r="M41" s="4"/>
    </row>
    <row r="42" spans="1:13" s="2" customFormat="1" ht="33" x14ac:dyDescent="0.3">
      <c r="A42" s="45"/>
      <c r="B42" s="48"/>
      <c r="C42" s="41" t="s">
        <v>56</v>
      </c>
      <c r="D42" s="42" t="s">
        <v>53</v>
      </c>
      <c r="E42" s="42">
        <v>2</v>
      </c>
      <c r="F42" s="4">
        <f>SUM(E42*F39)</f>
        <v>48</v>
      </c>
      <c r="G42" s="4"/>
      <c r="H42" s="4"/>
      <c r="I42" s="4"/>
      <c r="J42" s="4"/>
      <c r="K42" s="4"/>
      <c r="L42" s="4"/>
      <c r="M42" s="4"/>
    </row>
    <row r="43" spans="1:13" s="2" customFormat="1" ht="32.25" customHeight="1" x14ac:dyDescent="0.3">
      <c r="A43" s="45"/>
      <c r="B43" s="48"/>
      <c r="C43" s="41" t="s">
        <v>57</v>
      </c>
      <c r="D43" s="42" t="s">
        <v>38</v>
      </c>
      <c r="E43" s="42">
        <v>6</v>
      </c>
      <c r="F43" s="4">
        <f>SUM(E43*F39)</f>
        <v>144</v>
      </c>
      <c r="G43" s="4"/>
      <c r="H43" s="4"/>
      <c r="I43" s="4"/>
      <c r="J43" s="4"/>
      <c r="K43" s="4"/>
      <c r="L43" s="4"/>
      <c r="M43" s="4"/>
    </row>
    <row r="44" spans="1:13" s="2" customFormat="1" ht="31.5" customHeight="1" x14ac:dyDescent="0.3">
      <c r="A44" s="45"/>
      <c r="B44" s="48"/>
      <c r="C44" s="41" t="s">
        <v>58</v>
      </c>
      <c r="D44" s="42" t="s">
        <v>59</v>
      </c>
      <c r="E44" s="42">
        <v>0.3</v>
      </c>
      <c r="F44" s="7">
        <f>SUM(E44*F39)</f>
        <v>7.1999999999999993</v>
      </c>
      <c r="G44" s="4"/>
      <c r="H44" s="4"/>
      <c r="I44" s="4"/>
      <c r="J44" s="4"/>
      <c r="K44" s="4"/>
      <c r="L44" s="4"/>
      <c r="M44" s="4"/>
    </row>
    <row r="45" spans="1:13" s="2" customFormat="1" ht="18" x14ac:dyDescent="0.3">
      <c r="A45" s="50"/>
      <c r="B45" s="51"/>
      <c r="C45" s="52" t="s">
        <v>11</v>
      </c>
      <c r="D45" s="53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5">
      <c r="A46" s="55"/>
      <c r="B46" s="55"/>
      <c r="C46" s="56" t="s">
        <v>60</v>
      </c>
      <c r="D46" s="56"/>
      <c r="E46" s="56"/>
      <c r="F46" s="57"/>
      <c r="G46" s="56"/>
      <c r="H46" s="56"/>
      <c r="I46" s="56"/>
      <c r="J46" s="56"/>
      <c r="K46" s="56"/>
      <c r="L46" s="56"/>
      <c r="M46" s="58"/>
    </row>
    <row r="47" spans="1:13" x14ac:dyDescent="0.25">
      <c r="A47" s="55"/>
      <c r="B47" s="55"/>
      <c r="C47" s="56" t="s">
        <v>11</v>
      </c>
      <c r="D47" s="56"/>
      <c r="E47" s="56"/>
      <c r="F47" s="56"/>
      <c r="G47" s="56"/>
      <c r="H47" s="56"/>
      <c r="I47" s="56"/>
      <c r="J47" s="56"/>
      <c r="K47" s="56"/>
      <c r="L47" s="56"/>
      <c r="M47" s="58"/>
    </row>
    <row r="48" spans="1:13" x14ac:dyDescent="0.25">
      <c r="A48" s="55"/>
      <c r="B48" s="55"/>
      <c r="C48" s="56" t="s">
        <v>61</v>
      </c>
      <c r="D48" s="56"/>
      <c r="E48" s="56"/>
      <c r="F48" s="57"/>
      <c r="G48" s="56"/>
      <c r="H48" s="56"/>
      <c r="I48" s="56"/>
      <c r="J48" s="56"/>
      <c r="K48" s="56"/>
      <c r="L48" s="56"/>
      <c r="M48" s="58"/>
    </row>
    <row r="49" spans="1:13" x14ac:dyDescent="0.25">
      <c r="A49" s="55"/>
      <c r="B49" s="55"/>
      <c r="C49" s="56" t="s">
        <v>11</v>
      </c>
      <c r="D49" s="56"/>
      <c r="E49" s="56"/>
      <c r="F49" s="56"/>
      <c r="G49" s="56"/>
      <c r="H49" s="56"/>
      <c r="I49" s="56"/>
      <c r="J49" s="56"/>
      <c r="K49" s="56"/>
      <c r="L49" s="56"/>
      <c r="M49" s="58"/>
    </row>
    <row r="50" spans="1:13" x14ac:dyDescent="0.25">
      <c r="A50" s="55"/>
      <c r="B50" s="55"/>
      <c r="C50" s="56" t="s">
        <v>62</v>
      </c>
      <c r="D50" s="56"/>
      <c r="E50" s="56"/>
      <c r="F50" s="57">
        <v>0.03</v>
      </c>
      <c r="G50" s="56"/>
      <c r="H50" s="56"/>
      <c r="I50" s="56"/>
      <c r="J50" s="56"/>
      <c r="K50" s="56"/>
      <c r="L50" s="56"/>
      <c r="M50" s="58"/>
    </row>
    <row r="51" spans="1:13" x14ac:dyDescent="0.25">
      <c r="A51" s="55"/>
      <c r="B51" s="55"/>
      <c r="C51" s="56" t="s">
        <v>11</v>
      </c>
      <c r="D51" s="56"/>
      <c r="E51" s="56"/>
      <c r="F51" s="56"/>
      <c r="G51" s="56"/>
      <c r="H51" s="56"/>
      <c r="I51" s="56"/>
      <c r="J51" s="56"/>
      <c r="K51" s="56"/>
      <c r="L51" s="56"/>
      <c r="M51" s="58"/>
    </row>
    <row r="52" spans="1:13" x14ac:dyDescent="0.25">
      <c r="A52" s="55"/>
      <c r="B52" s="55"/>
      <c r="C52" s="56" t="s">
        <v>63</v>
      </c>
      <c r="D52" s="56"/>
      <c r="E52" s="56"/>
      <c r="F52" s="57">
        <v>0.18</v>
      </c>
      <c r="G52" s="56"/>
      <c r="H52" s="56"/>
      <c r="I52" s="56"/>
      <c r="J52" s="56"/>
      <c r="K52" s="56"/>
      <c r="L52" s="56"/>
      <c r="M52" s="58"/>
    </row>
    <row r="53" spans="1:13" x14ac:dyDescent="0.25">
      <c r="A53" s="55"/>
      <c r="B53" s="55"/>
      <c r="C53" s="56" t="s">
        <v>11</v>
      </c>
      <c r="D53" s="56"/>
      <c r="E53" s="56"/>
      <c r="F53" s="56"/>
      <c r="G53" s="56"/>
      <c r="H53" s="56"/>
      <c r="I53" s="56"/>
      <c r="J53" s="56"/>
      <c r="K53" s="56"/>
      <c r="L53" s="56"/>
      <c r="M53" s="58"/>
    </row>
    <row r="62" spans="1:13" x14ac:dyDescent="0.25">
      <c r="H62" s="59"/>
    </row>
  </sheetData>
  <mergeCells count="11">
    <mergeCell ref="A2:M2"/>
    <mergeCell ref="A1:M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conditionalFormatting sqref="G31:J32 L31:M32 G18:M22 G23:J23 E19:F23 L23:M23">
    <cfRule type="cellIs" dxfId="9" priority="3" stopIfTrue="1" operator="lessThan">
      <formula>0</formula>
    </cfRule>
  </conditionalFormatting>
  <conditionalFormatting sqref="G33:M37 G7:M16 G17:J17 L17:M17 G24:M30">
    <cfRule type="cellIs" dxfId="8" priority="5" stopIfTrue="1" operator="lessThan">
      <formula>0</formula>
    </cfRule>
  </conditionalFormatting>
  <conditionalFormatting sqref="G38:J44 L38:M44">
    <cfRule type="cellIs" dxfId="7" priority="4" stopIfTrue="1" operator="lessThan">
      <formula>0</formula>
    </cfRule>
  </conditionalFormatting>
  <conditionalFormatting sqref="E8:F17 E24:F30 E34:F37 E18 E33 E7">
    <cfRule type="cellIs" dxfId="6" priority="12" stopIfTrue="1" operator="lessThan">
      <formula>0</formula>
    </cfRule>
  </conditionalFormatting>
  <conditionalFormatting sqref="E38:F44">
    <cfRule type="cellIs" dxfId="5" priority="11" stopIfTrue="1" operator="lessThan">
      <formula>0</formula>
    </cfRule>
  </conditionalFormatting>
  <conditionalFormatting sqref="F7">
    <cfRule type="cellIs" dxfId="4" priority="6" stopIfTrue="1" operator="lessThan">
      <formula>0</formula>
    </cfRule>
  </conditionalFormatting>
  <conditionalFormatting sqref="F33">
    <cfRule type="cellIs" dxfId="3" priority="7" stopIfTrue="1" operator="lessThan">
      <formula>0</formula>
    </cfRule>
  </conditionalFormatting>
  <conditionalFormatting sqref="E31:F32">
    <cfRule type="cellIs" dxfId="2" priority="10" stopIfTrue="1" operator="lessThan">
      <formula>0</formula>
    </cfRule>
  </conditionalFormatting>
  <conditionalFormatting sqref="E45:M45">
    <cfRule type="cellIs" dxfId="1" priority="9" stopIfTrue="1" operator="lessThan">
      <formula>0</formula>
    </cfRule>
  </conditionalFormatting>
  <conditionalFormatting sqref="F18">
    <cfRule type="cellIs" dxfId="0" priority="8" stopIfTrue="1" operator="lessThan">
      <formula>0</formula>
    </cfRule>
  </conditionalFormatting>
  <pageMargins left="0.25" right="0.25" top="0.75" bottom="0.75" header="0.3" footer="0.3"/>
  <pageSetup scale="71" orientation="landscape" r:id="rId1"/>
  <rowBreaks count="2" manualBreakCount="2">
    <brk id="21" max="12" man="1"/>
    <brk id="4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2021-11-03T08:54:21Z</dcterms:modified>
</cp:coreProperties>
</file>