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სამუსაოები 2021 ნწელი\ადგილობრივი ბიუჟეტი\კეთილმოწყობა\ტენდერ\"/>
    </mc:Choice>
  </mc:AlternateContent>
  <bookViews>
    <workbookView xWindow="0" yWindow="0" windowWidth="28800" windowHeight="12225"/>
  </bookViews>
  <sheets>
    <sheet name="trenajorebi" sheetId="11" r:id="rId1"/>
  </sheets>
  <definedNames>
    <definedName name="_xlnm.Print_Area" localSheetId="0">trenajorebi!$A$1:$H$108</definedName>
  </definedNames>
  <calcPr calcId="152511"/>
</workbook>
</file>

<file path=xl/calcChain.xml><?xml version="1.0" encoding="utf-8"?>
<calcChain xmlns="http://schemas.openxmlformats.org/spreadsheetml/2006/main">
  <c r="F10" i="11" l="1"/>
  <c r="F9" i="11"/>
  <c r="F66" i="11" l="1"/>
  <c r="F62" i="11"/>
  <c r="F65" i="11" s="1"/>
  <c r="F55" i="11"/>
  <c r="F44" i="11"/>
  <c r="F67" i="11" l="1"/>
  <c r="F64" i="11"/>
  <c r="F63" i="11"/>
  <c r="F60" i="11"/>
  <c r="F58" i="11"/>
  <c r="F56" i="11"/>
  <c r="F57" i="11"/>
  <c r="F53" i="11"/>
  <c r="F49" i="11"/>
  <c r="F32" i="11"/>
  <c r="F35" i="11" s="1"/>
  <c r="F26" i="11"/>
  <c r="F29" i="11" s="1"/>
  <c r="F41" i="11"/>
  <c r="F40" i="11"/>
  <c r="F39" i="11"/>
  <c r="F38" i="11"/>
  <c r="F19" i="11"/>
  <c r="F24" i="11" s="1"/>
  <c r="E23" i="11"/>
  <c r="E22" i="11"/>
  <c r="E21" i="11"/>
  <c r="E20" i="11"/>
  <c r="F15" i="11"/>
  <c r="F16" i="11"/>
  <c r="F21" i="11" l="1"/>
  <c r="F25" i="11"/>
  <c r="F23" i="11"/>
  <c r="F20" i="11"/>
  <c r="F36" i="11"/>
  <c r="F22" i="11"/>
  <c r="F48" i="11"/>
  <c r="F52" i="11"/>
  <c r="F54" i="11"/>
  <c r="F43" i="11"/>
  <c r="F59" i="11"/>
  <c r="F61" i="11"/>
  <c r="F51" i="11"/>
  <c r="F33" i="11"/>
  <c r="F34" i="11"/>
  <c r="F28" i="11"/>
  <c r="F31" i="11"/>
  <c r="F27" i="11"/>
  <c r="F18" i="11"/>
  <c r="F17" i="11"/>
  <c r="E79" i="11" l="1"/>
  <c r="E85" i="11"/>
  <c r="F11" i="11" l="1"/>
  <c r="F13" i="11" s="1"/>
  <c r="F12" i="11" l="1"/>
</calcChain>
</file>

<file path=xl/sharedStrings.xml><?xml version="1.0" encoding="utf-8"?>
<sst xmlns="http://schemas.openxmlformats.org/spreadsheetml/2006/main" count="227" uniqueCount="139">
  <si>
    <t>zednadebi xarji</t>
  </si>
  <si>
    <t>jami</t>
  </si>
  <si>
    <t>gegmiuri dagroveba</t>
  </si>
  <si>
    <t>gauTvaliswinebeli xarji</t>
  </si>
  <si>
    <t>dRg 18%</t>
  </si>
  <si>
    <t>ჯამი</t>
  </si>
  <si>
    <t>cali</t>
  </si>
  <si>
    <t>სულ jami</t>
  </si>
  <si>
    <t>trenaJori SSm pirTaTvis</t>
  </si>
  <si>
    <t>1-116-3</t>
  </si>
  <si>
    <t>სტადიონის ტერიტორიის პლანირება გრეიდერით  და ბულდოზერით</t>
  </si>
  <si>
    <t>1000 მ2</t>
  </si>
  <si>
    <t>საბაზრო</t>
  </si>
  <si>
    <t>ბულდოზერი 79 კვტ (108 ცხ. ძ.)</t>
  </si>
  <si>
    <t>მანქ/სთ</t>
  </si>
  <si>
    <t>ავტოგრეიდერი საშუალო ტიპის 79 კვტ (108 ცხ. ძ.)</t>
  </si>
  <si>
    <t>N</t>
  </si>
  <si>
    <t>საფუძველი</t>
  </si>
  <si>
    <t>სამუშაოს დასახელება</t>
  </si>
  <si>
    <t>ნორმატიული რესურსი</t>
  </si>
  <si>
    <t>ღირებულება</t>
  </si>
  <si>
    <t>ერთ</t>
  </si>
  <si>
    <t>სულ</t>
  </si>
  <si>
    <t>განზ. ერთ</t>
  </si>
  <si>
    <t>20-1-255/1   ЕНиР</t>
  </si>
  <si>
    <t xml:space="preserve">სამშენებლო ნარჩენების და ზედმეტი გრუნტის შეგროვება-გამოტანა ა/თვითმცლელზე დასატვირთად </t>
  </si>
  <si>
    <t>მ3</t>
  </si>
  <si>
    <t>შრომითი დანახარჯები</t>
  </si>
  <si>
    <t>კაც/სთ</t>
  </si>
  <si>
    <t>1-22/1-а</t>
  </si>
  <si>
    <t xml:space="preserve">სამშენებლო ნარჩენების და ზედმეტი გრუნტის დატვირთვა ავტოთვითმცლელებზე </t>
  </si>
  <si>
    <t>ტ</t>
  </si>
  <si>
    <t>ЕНиР</t>
  </si>
  <si>
    <t>სამშენებლო ნარჩენების და ზედმეტი გრუნტის განატანა ნაყარში 5კმ-მდე</t>
  </si>
  <si>
    <t>27-7-2</t>
  </si>
  <si>
    <r>
      <t>100 m</t>
    </r>
    <r>
      <rPr>
        <b/>
        <vertAlign val="superscript"/>
        <sz val="10"/>
        <rFont val="AcadNusx"/>
      </rPr>
      <t>3</t>
    </r>
  </si>
  <si>
    <t>Sromis  danaxarji</t>
  </si>
  <si>
    <t>k-s</t>
  </si>
  <si>
    <r>
      <t xml:space="preserve">avtogreideri 79 </t>
    </r>
    <r>
      <rPr>
        <sz val="10"/>
        <rFont val="Arial"/>
        <family val="2"/>
        <charset val="204"/>
      </rPr>
      <t xml:space="preserve">кВт </t>
    </r>
    <r>
      <rPr>
        <sz val="10"/>
        <rFont val="AcadNusx"/>
      </rPr>
      <t>(108 cx.Z)</t>
    </r>
  </si>
  <si>
    <t>m-s</t>
  </si>
  <si>
    <t>satkepni sagzao pnevmosvlaze 18t</t>
  </si>
  <si>
    <t>mosarwyav-mosarecxi manqana 6000 l</t>
  </si>
  <si>
    <t>qviSa-xreSovani narevi</t>
  </si>
  <si>
    <r>
      <t xml:space="preserve"> m</t>
    </r>
    <r>
      <rPr>
        <vertAlign val="superscript"/>
        <sz val="10"/>
        <rFont val="AcadNusx"/>
      </rPr>
      <t>3</t>
    </r>
  </si>
  <si>
    <t>wyali</t>
  </si>
  <si>
    <t xml:space="preserve">qvesagebi fenis mowyoba qviSa-xreSovani nareviT sisqiT 20sm </t>
  </si>
  <si>
    <t>6-1-18</t>
  </si>
  <si>
    <t>kub.m</t>
  </si>
  <si>
    <t>SromiTi resursebi</t>
  </si>
  <si>
    <t>kac/sT</t>
  </si>
  <si>
    <t>manqanebi</t>
  </si>
  <si>
    <t>lari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</si>
  <si>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-20</t>
    </r>
  </si>
  <si>
    <t>kub.m.</t>
  </si>
  <si>
    <t>kv.m.</t>
  </si>
  <si>
    <t>proeq</t>
  </si>
  <si>
    <t>sxva მასალები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</si>
  <si>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-22.5</t>
    </r>
  </si>
  <si>
    <t>liTonis bade 200X200X8mm</t>
  </si>
  <si>
    <t>11-28 misad.</t>
  </si>
  <si>
    <t xml:space="preserve">SromiTi danaxarji 
</t>
  </si>
  <si>
    <t xml:space="preserve">manqanebi
</t>
  </si>
  <si>
    <t>კვ.მ</t>
  </si>
  <si>
    <t xml:space="preserve">sxva masalebi
</t>
  </si>
  <si>
    <t>cveTamedegi კაუჩუკის საფარის მოწყობა სისქით 20მმ</t>
  </si>
  <si>
    <t>მონოლითური ბეტონის filis mowyoba betoni b22.5 sisqiT 20 sm</t>
  </si>
  <si>
    <t xml:space="preserve">moWimuli iatakis mowyoba sisqiT 4 sm  </t>
  </si>
  <si>
    <t>srf</t>
  </si>
  <si>
    <t>liTonis sayrdenebis konstruqciis mowyoba</t>
  </si>
  <si>
    <t>kv.m</t>
  </si>
  <si>
    <t>SromiTi danaxarji</t>
  </si>
  <si>
    <t>grZ/m</t>
  </si>
  <si>
    <t>proeq.</t>
  </si>
  <si>
    <t xml:space="preserve">Casatanebeli detali </t>
  </si>
  <si>
    <t>kg</t>
  </si>
  <si>
    <t>eleqtrodi</t>
  </si>
  <si>
    <t>liTonis saWreli firfita</t>
  </si>
  <si>
    <t>c</t>
  </si>
  <si>
    <t>15-164-7</t>
  </si>
  <si>
    <t>liTonis konstruqciebs SeRebva (2 fena)</t>
  </si>
  <si>
    <t xml:space="preserve">Sromis danaxarjebi </t>
  </si>
  <si>
    <t xml:space="preserve">sxva manqana </t>
  </si>
  <si>
    <t>antikoroziuli saRebavi</t>
  </si>
  <si>
    <t>sxva masala</t>
  </si>
  <si>
    <t>12-60</t>
  </si>
  <si>
    <t>100 m/kv</t>
  </si>
  <si>
    <t>SromiTi danaxarjebi</t>
  </si>
  <si>
    <t>manqana meqanizmebi</t>
  </si>
  <si>
    <t>manq./sT</t>
  </si>
  <si>
    <t>kv/m</t>
  </si>
  <si>
    <t>lursmani</t>
  </si>
  <si>
    <t>sWvali saxuravis</t>
  </si>
  <si>
    <t>mili d102mm sisqiT 3mm</t>
  </si>
  <si>
    <t>milkvadrati 50X50X3</t>
  </si>
  <si>
    <t>milkvadrati 40X50X2</t>
  </si>
  <si>
    <t>furclovani Tunuqi  0,5mm feradi</t>
  </si>
  <si>
    <t>saxuravis mowyoba feradi furclovani  TunuqiT sisq 0,5mm liTonis profilebZe</t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</si>
  <si>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ნიჩბოსანი</t>
    </r>
    <r>
      <rPr>
        <sz val="10"/>
        <color rgb="FF000000"/>
        <rFont val="AcadNusx"/>
      </rPr>
      <t>“  miwodeba-montaJi (Sesabamisi masalebisa da
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</si>
  <si>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სხეულის  ამზიდი</t>
    </r>
    <r>
      <rPr>
        <sz val="10"/>
        <color rgb="FF000000"/>
        <rFont val="AcadNusx"/>
      </rPr>
      <t>“  miwodeba-montaJi (Sesabamisi
masalebisa da 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</si>
  <si>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აზიდვა  მკერდიდან</t>
    </r>
    <r>
      <rPr>
        <sz val="10"/>
        <color rgb="FF000000"/>
        <rFont val="AcadNusx"/>
      </rPr>
      <t>“ miwodeba-montaJi (Sesabamisi
masalebisa da 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</si>
  <si>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მიზიდვა  მკერდისაკენ</t>
    </r>
    <r>
      <rPr>
        <sz val="10"/>
        <color rgb="FF000000"/>
        <rFont val="AcadNusx"/>
      </rPr>
      <t>“ miwodeba-montaJi (Sesabamisi
masalebisa da 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</si>
  <si>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აზიდვა  ფეხებით</t>
    </r>
    <r>
      <rPr>
        <sz val="10"/>
        <color rgb="FF000000"/>
        <rFont val="AcadNusx"/>
      </rPr>
      <t>“ miwodeba-montaJi (Sesabamisi masalebisa
da 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</si>
  <si>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წელის კორექციისათვის</t>
    </r>
    <r>
      <rPr>
        <sz val="10"/>
        <color rgb="FF000000"/>
        <rFont val="AcadNusx"/>
      </rPr>
      <t>“ miwodeba-montaJi (Sesabamisi
masalebisa da 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</si>
  <si>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ნაბიჯისებრი</t>
    </r>
    <r>
      <rPr>
        <sz val="10"/>
        <color rgb="FF000000"/>
        <rFont val="AcadNusx"/>
      </rPr>
      <t>“ miwodeba-montaJi (Sesabamisi masalebisa da
samuSaoebis Rirebulebis gaTvaliswinebiT)</t>
    </r>
  </si>
  <si>
    <r>
      <t xml:space="preserve">ტრენაჟორი  </t>
    </r>
    <r>
      <rPr>
        <sz val="10"/>
        <color rgb="FF000000"/>
        <rFont val="AcadNusx"/>
      </rPr>
      <t>„</t>
    </r>
    <r>
      <rPr>
        <sz val="10"/>
        <color rgb="FF000000"/>
        <rFont val="Sylfaen"/>
        <family val="1"/>
      </rPr>
      <t>ტვისტერი</t>
    </r>
    <r>
      <rPr>
        <sz val="10"/>
        <color rgb="FF000000"/>
        <rFont val="AcadNusx"/>
      </rPr>
      <t>“ miwodeba-montaJi (Sesabamisi masalebisa da
samuSaoebis Rirebulebis gaTvaliswinebiT)</t>
    </r>
  </si>
  <si>
    <t>sabaz.</t>
  </si>
  <si>
    <t>trenaJorebis Sesyidva montaJi</t>
  </si>
  <si>
    <t>pandusis mowyoba</t>
  </si>
  <si>
    <t>46-32-3</t>
  </si>
  <si>
    <t>kvm</t>
  </si>
  <si>
    <t xml:space="preserve">Sromis danaxarjebi  </t>
  </si>
  <si>
    <t>sxva manqana</t>
  </si>
  <si>
    <t>არსებული ფანჩატურის დემონტაჟი</t>
  </si>
  <si>
    <t>სატრანსპორტო ხარჯი</t>
  </si>
  <si>
    <t>jami:</t>
  </si>
  <si>
    <t>საპენსიო დაგროვება შრომითებიდან</t>
  </si>
  <si>
    <t>4,1,341</t>
  </si>
  <si>
    <t>1,10,18</t>
  </si>
  <si>
    <t>11,1,29</t>
  </si>
  <si>
    <t>1,6,12</t>
  </si>
  <si>
    <t>1,10,1</t>
  </si>
  <si>
    <t>1,10,30</t>
  </si>
  <si>
    <t>14,2,5</t>
  </si>
  <si>
    <t>13,175</t>
  </si>
  <si>
    <t>13,192</t>
  </si>
  <si>
    <t>13,201</t>
  </si>
  <si>
    <t>4,1,248</t>
  </si>
  <si>
    <t>4,1,241</t>
  </si>
  <si>
    <t>4,1,340</t>
  </si>
  <si>
    <t>4,2,13</t>
  </si>
  <si>
    <t>1,9,13</t>
  </si>
  <si>
    <t>2,2,50</t>
  </si>
  <si>
    <t>2,2,63</t>
  </si>
  <si>
    <t>2,1,38</t>
  </si>
  <si>
    <t>კაუჩუკის საფარი სისქით 20 mმ</t>
  </si>
  <si>
    <t>sabazro</t>
  </si>
  <si>
    <r>
      <t xml:space="preserve">ნინოწმინდის მუნიციპალიტეტის  მერიის ტერიტორაზე  ტრენაჟორების მოწყობის სამუშაოების                                                                                    </t>
    </r>
    <r>
      <rPr>
        <b/>
        <sz val="12"/>
        <color rgb="FF000000"/>
        <rFont val="AcadNusx"/>
      </rPr>
      <t>lokalur-resursuli xarjTaRricxva #1</t>
    </r>
  </si>
  <si>
    <t xml:space="preserve"> ხარჯთაღრიცხვა #1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</si>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</sst>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#,##0.000"/>
    <numFmt numFmtId="166" formatCode="0.000"/>
    <numFmt numFmtId="167" formatCode="0.0000"/>
    <numFmt numFmtId="168" formatCode="#,##0_);\-#,##0"/>
    <numFmt numFmtId="169" formatCode="#,##0.000_);\-#,##0.000"/>
    <numFmt numFmtId="170" formatCode="#,##0.00_);\-#,##0.00"/>
    <numFmt numFmtId="171" formatCode="#,##0.0_);\-#,##0.0"/>
  </numFmts>
  <fonts count="4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  <charset val="204"/>
    </font>
    <font>
      <b/>
      <sz val="9"/>
      <name val="AcadNusx"/>
    </font>
    <font>
      <sz val="9"/>
      <name val="AcadNusx"/>
    </font>
    <font>
      <sz val="10"/>
      <name val="Arial"/>
      <family val="2"/>
    </font>
    <font>
      <sz val="9"/>
      <color theme="1"/>
      <name val="AcadNusx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name val="Times New Roman"/>
      <family val="1"/>
    </font>
    <font>
      <b/>
      <sz val="10"/>
      <color indexed="8"/>
      <name val="AcadNusx"/>
    </font>
    <font>
      <sz val="10"/>
      <color indexed="8"/>
      <name val="AcadNusx"/>
    </font>
    <font>
      <b/>
      <sz val="9"/>
      <color indexed="8"/>
      <name val="AcadNusx"/>
    </font>
    <font>
      <sz val="9"/>
      <color rgb="FFFF0000"/>
      <name val="AcadNusx"/>
    </font>
    <font>
      <sz val="9"/>
      <color indexed="8"/>
      <name val="AcadNusx"/>
    </font>
    <font>
      <sz val="11"/>
      <color indexed="8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b/>
      <sz val="10"/>
      <color rgb="FF000000"/>
      <name val="AcadNusx"/>
    </font>
    <font>
      <sz val="10"/>
      <color rgb="FF000000"/>
      <name val="AcadNusx"/>
    </font>
    <font>
      <sz val="10"/>
      <color rgb="FF000000"/>
      <name val="Sylfaen"/>
      <family val="1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4"/>
      <color rgb="FF000000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color rgb="FF00000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Arial Cyr"/>
      <charset val="204"/>
    </font>
    <font>
      <b/>
      <sz val="12"/>
      <name val="AcadNusx"/>
    </font>
    <font>
      <sz val="11"/>
      <name val="AcadNusx"/>
    </font>
    <font>
      <b/>
      <sz val="12"/>
      <color rgb="FF000000"/>
      <name val="Sylfaen"/>
      <family val="1"/>
      <charset val="204"/>
    </font>
    <font>
      <b/>
      <sz val="12"/>
      <color rgb="FF000000"/>
      <name val="AcadNusx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0" fontId="21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</cellStyleXfs>
  <cellXfs count="171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166" fontId="12" fillId="0" borderId="2" xfId="3" applyNumberFormat="1" applyFont="1" applyBorder="1" applyAlignment="1">
      <alignment horizontal="center" vertical="center" wrapText="1"/>
    </xf>
    <xf numFmtId="2" fontId="12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2" fontId="11" fillId="0" borderId="2" xfId="3" applyNumberFormat="1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2" fontId="6" fillId="2" borderId="2" xfId="2" applyNumberFormat="1" applyFont="1" applyFill="1" applyBorder="1" applyAlignment="1">
      <alignment horizontal="left" vertical="center" wrapText="1"/>
    </xf>
    <xf numFmtId="2" fontId="6" fillId="2" borderId="2" xfId="2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15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8" fontId="18" fillId="4" borderId="8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9" fontId="19" fillId="4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1" fontId="7" fillId="4" borderId="2" xfId="0" applyNumberFormat="1" applyFont="1" applyFill="1" applyBorder="1" applyAlignment="1">
      <alignment horizontal="center" vertical="center" wrapText="1"/>
    </xf>
    <xf numFmtId="168" fontId="18" fillId="4" borderId="4" xfId="0" applyNumberFormat="1" applyFont="1" applyFill="1" applyBorder="1" applyAlignment="1">
      <alignment horizontal="left" vertical="center" wrapText="1"/>
    </xf>
    <xf numFmtId="169" fontId="11" fillId="4" borderId="2" xfId="0" applyNumberFormat="1" applyFont="1" applyFill="1" applyBorder="1" applyAlignment="1">
      <alignment horizontal="left" vertical="center"/>
    </xf>
    <xf numFmtId="169" fontId="11" fillId="4" borderId="8" xfId="0" applyNumberFormat="1" applyFont="1" applyFill="1" applyBorder="1" applyAlignment="1">
      <alignment horizontal="center" vertical="center" wrapText="1"/>
    </xf>
    <xf numFmtId="167" fontId="11" fillId="4" borderId="9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70" fontId="11" fillId="4" borderId="8" xfId="0" applyNumberFormat="1" applyFont="1" applyFill="1" applyBorder="1" applyAlignment="1">
      <alignment horizontal="center" vertical="center" wrapText="1"/>
    </xf>
    <xf numFmtId="171" fontId="11" fillId="4" borderId="2" xfId="0" applyNumberFormat="1" applyFont="1" applyFill="1" applyBorder="1" applyAlignment="1">
      <alignment horizontal="left" vertical="center"/>
    </xf>
    <xf numFmtId="171" fontId="11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170" fontId="11" fillId="4" borderId="2" xfId="0" applyNumberFormat="1" applyFont="1" applyFill="1" applyBorder="1" applyAlignment="1">
      <alignment horizontal="left" vertical="center" wrapText="1"/>
    </xf>
    <xf numFmtId="0" fontId="23" fillId="0" borderId="2" xfId="4" applyFont="1" applyFill="1" applyBorder="1" applyAlignment="1">
      <alignment vertical="center" wrapText="1"/>
    </xf>
    <xf numFmtId="0" fontId="23" fillId="0" borderId="2" xfId="4" applyFont="1" applyFill="1" applyBorder="1" applyAlignment="1">
      <alignment horizontal="center" vertical="center" wrapText="1"/>
    </xf>
    <xf numFmtId="2" fontId="23" fillId="0" borderId="2" xfId="4" applyNumberFormat="1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left" vertical="center" wrapText="1"/>
    </xf>
    <xf numFmtId="0" fontId="22" fillId="0" borderId="2" xfId="4" applyFont="1" applyFill="1" applyBorder="1" applyAlignment="1">
      <alignment horizontal="center" vertical="center" wrapText="1"/>
    </xf>
    <xf numFmtId="2" fontId="22" fillId="0" borderId="2" xfId="4" applyNumberFormat="1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center" vertical="center"/>
    </xf>
    <xf numFmtId="2" fontId="22" fillId="0" borderId="2" xfId="4" applyNumberFormat="1" applyFont="1" applyFill="1" applyBorder="1" applyAlignment="1">
      <alignment horizontal="center" vertical="center"/>
    </xf>
    <xf numFmtId="0" fontId="22" fillId="0" borderId="2" xfId="4" applyFont="1" applyFill="1" applyBorder="1" applyAlignment="1">
      <alignment vertical="center" wrapText="1"/>
    </xf>
    <xf numFmtId="166" fontId="22" fillId="0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9" fontId="22" fillId="0" borderId="2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7" fillId="2" borderId="2" xfId="2" quotePrefix="1" applyNumberFormat="1" applyFont="1" applyFill="1" applyBorder="1" applyAlignment="1">
      <alignment horizontal="center" vertic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" fontId="31" fillId="3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2" fontId="11" fillId="2" borderId="2" xfId="5" applyNumberFormat="1" applyFont="1" applyFill="1" applyBorder="1" applyAlignment="1" applyProtection="1">
      <alignment horizontal="center" vertical="center" wrapText="1"/>
    </xf>
    <xf numFmtId="2" fontId="12" fillId="2" borderId="2" xfId="1" applyNumberFormat="1" applyFont="1" applyFill="1" applyBorder="1" applyAlignment="1" applyProtection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horizontal="center" vertical="center" wrapText="1"/>
    </xf>
    <xf numFmtId="2" fontId="11" fillId="2" borderId="2" xfId="1" applyNumberFormat="1" applyFont="1" applyFill="1" applyBorder="1" applyAlignment="1" applyProtection="1">
      <alignment horizontal="center" vertical="center" wrapText="1"/>
    </xf>
    <xf numFmtId="0" fontId="32" fillId="2" borderId="2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9" fontId="28" fillId="2" borderId="10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22" fillId="0" borderId="2" xfId="4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 applyProtection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/>
    <xf numFmtId="49" fontId="17" fillId="5" borderId="2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vertical="center" wrapText="1"/>
    </xf>
    <xf numFmtId="9" fontId="16" fillId="5" borderId="2" xfId="6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9" fontId="12" fillId="7" borderId="14" xfId="6" applyFont="1" applyFill="1" applyBorder="1" applyAlignment="1">
      <alignment horizontal="center" vertical="center" wrapText="1"/>
    </xf>
    <xf numFmtId="2" fontId="12" fillId="7" borderId="14" xfId="0" applyNumberFormat="1" applyFont="1" applyFill="1" applyBorder="1" applyAlignment="1">
      <alignment horizontal="center" vertical="center" wrapText="1"/>
    </xf>
    <xf numFmtId="2" fontId="12" fillId="7" borderId="2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49" fontId="22" fillId="0" borderId="2" xfId="4" applyNumberFormat="1" applyFont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2" fontId="11" fillId="6" borderId="2" xfId="3" applyNumberFormat="1" applyFont="1" applyFill="1" applyBorder="1" applyAlignment="1">
      <alignment horizontal="center" vertical="center" wrapText="1"/>
    </xf>
    <xf numFmtId="2" fontId="7" fillId="6" borderId="2" xfId="1" applyNumberFormat="1" applyFont="1" applyFill="1" applyBorder="1" applyAlignment="1" applyProtection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2" fontId="25" fillId="6" borderId="2" xfId="0" applyNumberFormat="1" applyFont="1" applyFill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11" fillId="0" borderId="3" xfId="3" applyNumberFormat="1" applyFont="1" applyBorder="1" applyAlignment="1">
      <alignment horizontal="center" vertical="center" wrapText="1"/>
    </xf>
    <xf numFmtId="0" fontId="11" fillId="0" borderId="7" xfId="3" applyNumberFormat="1" applyFont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6" fillId="2" borderId="0" xfId="7" applyFont="1" applyFill="1"/>
    <xf numFmtId="0" fontId="38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5" fillId="2" borderId="2" xfId="5" quotePrefix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1" fontId="16" fillId="5" borderId="11" xfId="0" applyNumberFormat="1" applyFont="1" applyFill="1" applyBorder="1" applyAlignment="1">
      <alignment horizontal="center" vertical="center" wrapText="1"/>
    </xf>
    <xf numFmtId="1" fontId="16" fillId="5" borderId="12" xfId="0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 2 2" xfId="4"/>
    <cellStyle name="Normal 3" xfId="2"/>
    <cellStyle name="Normal 3 2" xfId="5"/>
    <cellStyle name="Percent" xfId="6" builtinId="5"/>
    <cellStyle name="Обычный_FERIIS~1 2" xfId="3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zoomScale="85" zoomScaleNormal="85" zoomScaleSheetLayoutView="85" workbookViewId="0">
      <selection activeCell="L26" sqref="L26"/>
    </sheetView>
  </sheetViews>
  <sheetFormatPr defaultColWidth="9.140625" defaultRowHeight="15" x14ac:dyDescent="0.25"/>
  <cols>
    <col min="1" max="1" width="3.7109375" style="14" customWidth="1"/>
    <col min="2" max="2" width="12.28515625" style="14" customWidth="1"/>
    <col min="3" max="3" width="40.140625" style="14" customWidth="1"/>
    <col min="4" max="4" width="10" style="14" customWidth="1"/>
    <col min="5" max="5" width="8.7109375" style="14" customWidth="1"/>
    <col min="6" max="7" width="9.42578125" style="14" customWidth="1"/>
    <col min="8" max="8" width="10.140625" style="14" customWidth="1"/>
    <col min="9" max="16384" width="9.140625" style="14"/>
  </cols>
  <sheetData>
    <row r="1" spans="1:10" ht="18" x14ac:dyDescent="0.25">
      <c r="A1" s="162" t="s">
        <v>136</v>
      </c>
      <c r="B1" s="162"/>
      <c r="C1" s="162"/>
      <c r="D1" s="162"/>
      <c r="E1" s="162"/>
      <c r="F1" s="162"/>
      <c r="G1" s="162"/>
      <c r="H1" s="162"/>
    </row>
    <row r="2" spans="1:10" ht="18" x14ac:dyDescent="0.25">
      <c r="A2" s="149"/>
      <c r="B2" s="159" t="s">
        <v>137</v>
      </c>
      <c r="C2" s="159"/>
      <c r="D2" s="159"/>
      <c r="E2" s="159"/>
      <c r="F2" s="159"/>
      <c r="G2" s="159"/>
      <c r="H2" s="159"/>
    </row>
    <row r="3" spans="1:10" customFormat="1" ht="18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25"/>
    </row>
    <row r="4" spans="1:10" ht="19.5" x14ac:dyDescent="0.25">
      <c r="A4" s="95"/>
      <c r="B4" s="165"/>
      <c r="C4" s="165"/>
      <c r="D4" s="165"/>
      <c r="E4" s="165"/>
      <c r="F4" s="95"/>
      <c r="G4" s="95"/>
      <c r="H4" s="95"/>
    </row>
    <row r="5" spans="1:10" x14ac:dyDescent="0.25">
      <c r="A5" s="164" t="s">
        <v>16</v>
      </c>
      <c r="B5" s="164" t="s">
        <v>17</v>
      </c>
      <c r="C5" s="164" t="s">
        <v>18</v>
      </c>
      <c r="D5" s="164" t="s">
        <v>23</v>
      </c>
      <c r="E5" s="164" t="s">
        <v>19</v>
      </c>
      <c r="F5" s="164"/>
      <c r="G5" s="164" t="s">
        <v>20</v>
      </c>
      <c r="H5" s="164"/>
    </row>
    <row r="6" spans="1:10" x14ac:dyDescent="0.25">
      <c r="A6" s="164"/>
      <c r="B6" s="164"/>
      <c r="C6" s="164"/>
      <c r="D6" s="164"/>
      <c r="E6" s="85" t="s">
        <v>21</v>
      </c>
      <c r="F6" s="85" t="s">
        <v>22</v>
      </c>
      <c r="G6" s="85" t="s">
        <v>21</v>
      </c>
      <c r="H6" s="85" t="s">
        <v>22</v>
      </c>
    </row>
    <row r="7" spans="1:10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</row>
    <row r="8" spans="1:10" x14ac:dyDescent="0.25">
      <c r="A8" s="166">
        <v>1</v>
      </c>
      <c r="B8" s="167" t="s">
        <v>108</v>
      </c>
      <c r="C8" s="94" t="s">
        <v>112</v>
      </c>
      <c r="D8" s="87" t="s">
        <v>109</v>
      </c>
      <c r="E8" s="88"/>
      <c r="F8" s="89">
        <v>30</v>
      </c>
      <c r="G8" s="90"/>
      <c r="H8" s="96"/>
    </row>
    <row r="9" spans="1:10" x14ac:dyDescent="0.25">
      <c r="A9" s="166"/>
      <c r="B9" s="167"/>
      <c r="C9" s="91" t="s">
        <v>110</v>
      </c>
      <c r="D9" s="92" t="s">
        <v>49</v>
      </c>
      <c r="E9" s="88">
        <v>0.32</v>
      </c>
      <c r="F9" s="93">
        <f>F8*E9</f>
        <v>9.6</v>
      </c>
      <c r="G9" s="35"/>
      <c r="H9" s="35"/>
    </row>
    <row r="10" spans="1:10" x14ac:dyDescent="0.25">
      <c r="A10" s="166"/>
      <c r="B10" s="167"/>
      <c r="C10" s="91" t="s">
        <v>111</v>
      </c>
      <c r="D10" s="92" t="s">
        <v>51</v>
      </c>
      <c r="E10" s="88">
        <v>0.1</v>
      </c>
      <c r="F10" s="93">
        <f>F8*E10</f>
        <v>3</v>
      </c>
      <c r="G10" s="35"/>
      <c r="H10" s="35"/>
    </row>
    <row r="11" spans="1:10" ht="24" x14ac:dyDescent="0.25">
      <c r="A11" s="163">
        <v>2</v>
      </c>
      <c r="B11" s="82" t="s">
        <v>9</v>
      </c>
      <c r="C11" s="1" t="s">
        <v>10</v>
      </c>
      <c r="D11" s="2" t="s">
        <v>11</v>
      </c>
      <c r="E11" s="3"/>
      <c r="F11" s="4">
        <f>18/1000</f>
        <v>1.7999999999999999E-2</v>
      </c>
      <c r="G11" s="5"/>
      <c r="H11" s="96"/>
    </row>
    <row r="12" spans="1:10" x14ac:dyDescent="0.25">
      <c r="A12" s="163"/>
      <c r="B12" s="7">
        <v>13.118</v>
      </c>
      <c r="C12" s="6" t="s">
        <v>13</v>
      </c>
      <c r="D12" s="7" t="s">
        <v>14</v>
      </c>
      <c r="E12" s="5">
        <v>4</v>
      </c>
      <c r="F12" s="5">
        <f>F11*E12</f>
        <v>7.1999999999999995E-2</v>
      </c>
      <c r="G12" s="144"/>
      <c r="H12" s="97"/>
    </row>
    <row r="13" spans="1:10" ht="24" x14ac:dyDescent="0.25">
      <c r="A13" s="163"/>
      <c r="B13" s="123" t="s">
        <v>123</v>
      </c>
      <c r="C13" s="6" t="s">
        <v>15</v>
      </c>
      <c r="D13" s="7" t="s">
        <v>14</v>
      </c>
      <c r="E13" s="5">
        <v>3</v>
      </c>
      <c r="F13" s="5">
        <f>F11*E13</f>
        <v>5.3999999999999992E-2</v>
      </c>
      <c r="G13" s="124"/>
      <c r="H13" s="97"/>
    </row>
    <row r="14" spans="1:10" ht="38.25" x14ac:dyDescent="0.25">
      <c r="A14" s="151">
        <v>3</v>
      </c>
      <c r="B14" s="22" t="s">
        <v>24</v>
      </c>
      <c r="C14" s="18" t="s">
        <v>25</v>
      </c>
      <c r="D14" s="19" t="s">
        <v>26</v>
      </c>
      <c r="E14" s="19"/>
      <c r="F14" s="19">
        <v>19</v>
      </c>
      <c r="G14" s="20"/>
      <c r="H14" s="96"/>
    </row>
    <row r="15" spans="1:10" x14ac:dyDescent="0.25">
      <c r="A15" s="152"/>
      <c r="B15" s="83"/>
      <c r="C15" s="21" t="s">
        <v>27</v>
      </c>
      <c r="D15" s="22" t="s">
        <v>28</v>
      </c>
      <c r="E15" s="23">
        <v>0.6</v>
      </c>
      <c r="F15" s="20">
        <f>F14*E15</f>
        <v>11.4</v>
      </c>
      <c r="G15" s="143"/>
      <c r="H15" s="97"/>
    </row>
    <row r="16" spans="1:10" ht="38.25" x14ac:dyDescent="0.25">
      <c r="A16" s="151">
        <v>4</v>
      </c>
      <c r="B16" s="83" t="s">
        <v>29</v>
      </c>
      <c r="C16" s="25" t="s">
        <v>30</v>
      </c>
      <c r="D16" s="19" t="s">
        <v>31</v>
      </c>
      <c r="E16" s="26"/>
      <c r="F16" s="19">
        <f>F14*1.65</f>
        <v>31.349999999999998</v>
      </c>
      <c r="G16" s="24"/>
      <c r="H16" s="96"/>
    </row>
    <row r="17" spans="1:8" x14ac:dyDescent="0.25">
      <c r="A17" s="152"/>
      <c r="B17" s="83" t="s">
        <v>32</v>
      </c>
      <c r="C17" s="21" t="s">
        <v>27</v>
      </c>
      <c r="D17" s="22" t="s">
        <v>28</v>
      </c>
      <c r="E17" s="23">
        <v>0.53</v>
      </c>
      <c r="F17" s="20">
        <f>F16*E17</f>
        <v>16.615500000000001</v>
      </c>
      <c r="G17" s="143"/>
      <c r="H17" s="97"/>
    </row>
    <row r="18" spans="1:8" ht="25.5" x14ac:dyDescent="0.25">
      <c r="A18" s="27">
        <v>5</v>
      </c>
      <c r="B18" s="20" t="s">
        <v>122</v>
      </c>
      <c r="C18" s="18" t="s">
        <v>33</v>
      </c>
      <c r="D18" s="19" t="s">
        <v>31</v>
      </c>
      <c r="E18" s="26"/>
      <c r="F18" s="19">
        <f>F16</f>
        <v>31.349999999999998</v>
      </c>
      <c r="G18" s="143"/>
      <c r="H18" s="96"/>
    </row>
    <row r="19" spans="1:8" ht="27" x14ac:dyDescent="0.25">
      <c r="A19" s="153">
        <v>6</v>
      </c>
      <c r="B19" s="123" t="s">
        <v>34</v>
      </c>
      <c r="C19" s="15" t="s">
        <v>45</v>
      </c>
      <c r="D19" s="8" t="s">
        <v>35</v>
      </c>
      <c r="E19" s="9"/>
      <c r="F19" s="10">
        <f>6/100</f>
        <v>0.06</v>
      </c>
      <c r="G19" s="9"/>
      <c r="H19" s="96"/>
    </row>
    <row r="20" spans="1:8" x14ac:dyDescent="0.25">
      <c r="A20" s="154"/>
      <c r="B20" s="123"/>
      <c r="C20" s="16" t="s">
        <v>36</v>
      </c>
      <c r="D20" s="11" t="s">
        <v>37</v>
      </c>
      <c r="E20" s="12">
        <f>15</f>
        <v>15</v>
      </c>
      <c r="F20" s="12">
        <f>E20*F19</f>
        <v>0.89999999999999991</v>
      </c>
      <c r="G20" s="12"/>
      <c r="H20" s="98"/>
    </row>
    <row r="21" spans="1:8" x14ac:dyDescent="0.25">
      <c r="A21" s="154"/>
      <c r="B21" s="123" t="s">
        <v>123</v>
      </c>
      <c r="C21" s="16" t="s">
        <v>38</v>
      </c>
      <c r="D21" s="11" t="s">
        <v>39</v>
      </c>
      <c r="E21" s="12">
        <f>2.16</f>
        <v>2.16</v>
      </c>
      <c r="F21" s="12">
        <f>E21*F19</f>
        <v>0.12959999999999999</v>
      </c>
      <c r="G21" s="124"/>
      <c r="H21" s="98"/>
    </row>
    <row r="22" spans="1:8" x14ac:dyDescent="0.25">
      <c r="A22" s="154"/>
      <c r="B22" s="123" t="s">
        <v>124</v>
      </c>
      <c r="C22" s="16" t="s">
        <v>40</v>
      </c>
      <c r="D22" s="11" t="s">
        <v>39</v>
      </c>
      <c r="E22" s="12">
        <f>2.73</f>
        <v>2.73</v>
      </c>
      <c r="F22" s="12">
        <f>E22*F19</f>
        <v>0.1638</v>
      </c>
      <c r="G22" s="142"/>
      <c r="H22" s="98"/>
    </row>
    <row r="23" spans="1:8" x14ac:dyDescent="0.25">
      <c r="A23" s="154"/>
      <c r="B23" s="123" t="s">
        <v>125</v>
      </c>
      <c r="C23" s="16" t="s">
        <v>41</v>
      </c>
      <c r="D23" s="11" t="s">
        <v>39</v>
      </c>
      <c r="E23" s="12">
        <f>0.97</f>
        <v>0.97</v>
      </c>
      <c r="F23" s="12">
        <f>E23*F19</f>
        <v>5.8199999999999995E-2</v>
      </c>
      <c r="G23" s="142"/>
      <c r="H23" s="98"/>
    </row>
    <row r="24" spans="1:8" ht="15.75" x14ac:dyDescent="0.25">
      <c r="A24" s="154"/>
      <c r="B24" s="123" t="s">
        <v>126</v>
      </c>
      <c r="C24" s="16" t="s">
        <v>42</v>
      </c>
      <c r="D24" s="11" t="s">
        <v>43</v>
      </c>
      <c r="E24" s="12">
        <v>122</v>
      </c>
      <c r="F24" s="12">
        <f>E24*F19</f>
        <v>7.3199999999999994</v>
      </c>
      <c r="G24" s="124"/>
      <c r="H24" s="98"/>
    </row>
    <row r="25" spans="1:8" ht="15.75" x14ac:dyDescent="0.25">
      <c r="A25" s="154"/>
      <c r="B25" s="145" t="s">
        <v>127</v>
      </c>
      <c r="C25" s="16" t="s">
        <v>44</v>
      </c>
      <c r="D25" s="11" t="s">
        <v>43</v>
      </c>
      <c r="E25" s="12">
        <v>7</v>
      </c>
      <c r="F25" s="12">
        <f>E25*F19</f>
        <v>0.42</v>
      </c>
      <c r="G25" s="124"/>
      <c r="H25" s="98"/>
    </row>
    <row r="26" spans="1:8" ht="27" x14ac:dyDescent="0.25">
      <c r="A26" s="150">
        <v>7</v>
      </c>
      <c r="B26" s="28" t="s">
        <v>46</v>
      </c>
      <c r="C26" s="29" t="s">
        <v>65</v>
      </c>
      <c r="D26" s="30" t="s">
        <v>47</v>
      </c>
      <c r="E26" s="13"/>
      <c r="F26" s="31">
        <f>28.2*0.2</f>
        <v>5.6400000000000006</v>
      </c>
      <c r="G26" s="13"/>
      <c r="H26" s="96"/>
    </row>
    <row r="27" spans="1:8" x14ac:dyDescent="0.25">
      <c r="A27" s="150"/>
      <c r="B27" s="28"/>
      <c r="C27" s="32" t="s">
        <v>48</v>
      </c>
      <c r="D27" s="33" t="s">
        <v>49</v>
      </c>
      <c r="E27" s="34">
        <v>1.97</v>
      </c>
      <c r="F27" s="34">
        <f>E27*F26</f>
        <v>11.110800000000001</v>
      </c>
      <c r="G27" s="13"/>
      <c r="H27" s="35"/>
    </row>
    <row r="28" spans="1:8" x14ac:dyDescent="0.25">
      <c r="A28" s="150"/>
      <c r="B28" s="28"/>
      <c r="C28" s="32" t="s">
        <v>50</v>
      </c>
      <c r="D28" s="33" t="s">
        <v>51</v>
      </c>
      <c r="E28" s="36">
        <v>0.92</v>
      </c>
      <c r="F28" s="34">
        <f>E28*F26</f>
        <v>5.1888000000000005</v>
      </c>
      <c r="G28" s="37"/>
      <c r="H28" s="35"/>
    </row>
    <row r="29" spans="1:8" x14ac:dyDescent="0.25">
      <c r="A29" s="150"/>
      <c r="B29" s="146" t="s">
        <v>116</v>
      </c>
      <c r="C29" s="32" t="s">
        <v>57</v>
      </c>
      <c r="D29" s="33" t="s">
        <v>53</v>
      </c>
      <c r="E29" s="34">
        <v>1.0149999999999999</v>
      </c>
      <c r="F29" s="34">
        <f>E29*F26</f>
        <v>5.7245999999999997</v>
      </c>
      <c r="G29" s="147"/>
      <c r="H29" s="35"/>
    </row>
    <row r="30" spans="1:8" x14ac:dyDescent="0.25">
      <c r="A30" s="150"/>
      <c r="B30" s="28" t="s">
        <v>130</v>
      </c>
      <c r="C30" s="32" t="s">
        <v>58</v>
      </c>
      <c r="D30" s="33" t="s">
        <v>54</v>
      </c>
      <c r="E30" s="34" t="s">
        <v>55</v>
      </c>
      <c r="F30" s="34">
        <v>30</v>
      </c>
      <c r="G30" s="124"/>
      <c r="H30" s="35"/>
    </row>
    <row r="31" spans="1:8" x14ac:dyDescent="0.25">
      <c r="A31" s="150"/>
      <c r="B31" s="28"/>
      <c r="C31" s="32" t="s">
        <v>56</v>
      </c>
      <c r="D31" s="33" t="s">
        <v>51</v>
      </c>
      <c r="E31" s="36">
        <v>0.26</v>
      </c>
      <c r="F31" s="34">
        <f>E31*F26</f>
        <v>1.4664000000000001</v>
      </c>
      <c r="G31" s="37"/>
      <c r="H31" s="35"/>
    </row>
    <row r="32" spans="1:8" ht="27" x14ac:dyDescent="0.25">
      <c r="A32" s="150">
        <v>8</v>
      </c>
      <c r="B32" s="28" t="s">
        <v>46</v>
      </c>
      <c r="C32" s="29" t="s">
        <v>66</v>
      </c>
      <c r="D32" s="30" t="s">
        <v>47</v>
      </c>
      <c r="E32" s="13"/>
      <c r="F32" s="31">
        <f>30*0.04</f>
        <v>1.2</v>
      </c>
      <c r="G32" s="13"/>
      <c r="H32" s="96"/>
    </row>
    <row r="33" spans="1:8" x14ac:dyDescent="0.25">
      <c r="A33" s="150"/>
      <c r="B33" s="28"/>
      <c r="C33" s="32" t="s">
        <v>48</v>
      </c>
      <c r="D33" s="33" t="s">
        <v>49</v>
      </c>
      <c r="E33" s="34">
        <v>1.97</v>
      </c>
      <c r="F33" s="34">
        <f>E33*F32</f>
        <v>2.3639999999999999</v>
      </c>
      <c r="G33" s="13"/>
      <c r="H33" s="35"/>
    </row>
    <row r="34" spans="1:8" x14ac:dyDescent="0.25">
      <c r="A34" s="150"/>
      <c r="B34" s="28"/>
      <c r="C34" s="32" t="s">
        <v>50</v>
      </c>
      <c r="D34" s="33" t="s">
        <v>51</v>
      </c>
      <c r="E34" s="36">
        <v>0.92</v>
      </c>
      <c r="F34" s="34">
        <f>E34*F32</f>
        <v>1.1040000000000001</v>
      </c>
      <c r="G34" s="37"/>
      <c r="H34" s="35"/>
    </row>
    <row r="35" spans="1:8" x14ac:dyDescent="0.25">
      <c r="A35" s="150"/>
      <c r="B35" s="38" t="s">
        <v>128</v>
      </c>
      <c r="C35" s="32" t="s">
        <v>52</v>
      </c>
      <c r="D35" s="33" t="s">
        <v>53</v>
      </c>
      <c r="E35" s="34">
        <v>1.0149999999999999</v>
      </c>
      <c r="F35" s="34">
        <f>E35*F32</f>
        <v>1.2179999999999997</v>
      </c>
      <c r="G35" s="124"/>
      <c r="H35" s="35"/>
    </row>
    <row r="36" spans="1:8" x14ac:dyDescent="0.25">
      <c r="A36" s="150"/>
      <c r="B36" s="28"/>
      <c r="C36" s="32" t="s">
        <v>56</v>
      </c>
      <c r="D36" s="33" t="s">
        <v>51</v>
      </c>
      <c r="E36" s="36">
        <v>0.26</v>
      </c>
      <c r="F36" s="34">
        <f>E36*F32</f>
        <v>0.312</v>
      </c>
      <c r="G36" s="37"/>
      <c r="H36" s="35"/>
    </row>
    <row r="37" spans="1:8" ht="25.5" x14ac:dyDescent="0.25">
      <c r="A37" s="156">
        <v>9</v>
      </c>
      <c r="B37" s="55" t="s">
        <v>59</v>
      </c>
      <c r="C37" s="45" t="s">
        <v>64</v>
      </c>
      <c r="D37" s="39" t="s">
        <v>54</v>
      </c>
      <c r="E37" s="40"/>
      <c r="F37" s="41">
        <v>28.2</v>
      </c>
      <c r="G37" s="19"/>
      <c r="H37" s="96"/>
    </row>
    <row r="38" spans="1:8" x14ac:dyDescent="0.25">
      <c r="A38" s="157"/>
      <c r="B38" s="42"/>
      <c r="C38" s="46" t="s">
        <v>60</v>
      </c>
      <c r="D38" s="47" t="s">
        <v>49</v>
      </c>
      <c r="E38" s="48">
        <v>0.755</v>
      </c>
      <c r="F38" s="13">
        <f>E38*F37</f>
        <v>21.291</v>
      </c>
      <c r="G38" s="43"/>
      <c r="H38" s="50"/>
    </row>
    <row r="39" spans="1:8" x14ac:dyDescent="0.25">
      <c r="A39" s="157"/>
      <c r="B39" s="84"/>
      <c r="C39" s="49" t="s">
        <v>61</v>
      </c>
      <c r="D39" s="50" t="s">
        <v>51</v>
      </c>
      <c r="E39" s="51">
        <v>7.4999999999999997E-3</v>
      </c>
      <c r="F39" s="13">
        <f>E39*F37</f>
        <v>0.21149999999999999</v>
      </c>
      <c r="G39" s="50"/>
      <c r="H39" s="50"/>
    </row>
    <row r="40" spans="1:8" x14ac:dyDescent="0.25">
      <c r="A40" s="157"/>
      <c r="B40" s="84" t="s">
        <v>135</v>
      </c>
      <c r="C40" s="56" t="s">
        <v>134</v>
      </c>
      <c r="D40" s="52" t="s">
        <v>62</v>
      </c>
      <c r="E40" s="48">
        <v>1.02</v>
      </c>
      <c r="F40" s="13">
        <f>E40*F37</f>
        <v>28.763999999999999</v>
      </c>
      <c r="G40" s="50"/>
      <c r="H40" s="50"/>
    </row>
    <row r="41" spans="1:8" x14ac:dyDescent="0.25">
      <c r="A41" s="158"/>
      <c r="B41" s="44"/>
      <c r="C41" s="53" t="s">
        <v>63</v>
      </c>
      <c r="D41" s="54" t="s">
        <v>51</v>
      </c>
      <c r="E41" s="48">
        <v>0.18</v>
      </c>
      <c r="F41" s="13">
        <f>E41*F37</f>
        <v>5.0759999999999996</v>
      </c>
      <c r="G41" s="124"/>
      <c r="H41" s="50"/>
    </row>
    <row r="42" spans="1:8" ht="27" x14ac:dyDescent="0.25">
      <c r="A42" s="155">
        <v>10</v>
      </c>
      <c r="B42" s="110" t="s">
        <v>67</v>
      </c>
      <c r="C42" s="57" t="s">
        <v>68</v>
      </c>
      <c r="D42" s="58" t="s">
        <v>69</v>
      </c>
      <c r="E42" s="58"/>
      <c r="F42" s="59">
        <v>30</v>
      </c>
      <c r="G42" s="37"/>
      <c r="H42" s="96"/>
    </row>
    <row r="43" spans="1:8" x14ac:dyDescent="0.25">
      <c r="A43" s="155"/>
      <c r="B43" s="110"/>
      <c r="C43" s="60" t="s">
        <v>70</v>
      </c>
      <c r="D43" s="61" t="s">
        <v>49</v>
      </c>
      <c r="E43" s="62">
        <v>2.2000000000000002</v>
      </c>
      <c r="F43" s="62">
        <f>E43*F42</f>
        <v>66</v>
      </c>
      <c r="G43" s="37"/>
      <c r="H43" s="35"/>
    </row>
    <row r="44" spans="1:8" x14ac:dyDescent="0.25">
      <c r="A44" s="155"/>
      <c r="B44" s="110" t="s">
        <v>133</v>
      </c>
      <c r="C44" s="60" t="s">
        <v>92</v>
      </c>
      <c r="D44" s="61" t="s">
        <v>71</v>
      </c>
      <c r="E44" s="63" t="s">
        <v>72</v>
      </c>
      <c r="F44" s="64">
        <f>8*3.2</f>
        <v>25.6</v>
      </c>
      <c r="G44" s="37"/>
      <c r="H44" s="35"/>
    </row>
    <row r="45" spans="1:8" x14ac:dyDescent="0.25">
      <c r="A45" s="155"/>
      <c r="B45" s="110" t="s">
        <v>132</v>
      </c>
      <c r="C45" s="60" t="s">
        <v>93</v>
      </c>
      <c r="D45" s="61" t="s">
        <v>71</v>
      </c>
      <c r="E45" s="63" t="s">
        <v>72</v>
      </c>
      <c r="F45" s="64">
        <v>78</v>
      </c>
      <c r="G45" s="37"/>
      <c r="H45" s="35"/>
    </row>
    <row r="46" spans="1:8" x14ac:dyDescent="0.25">
      <c r="A46" s="155"/>
      <c r="B46" s="110" t="s">
        <v>131</v>
      </c>
      <c r="C46" s="60" t="s">
        <v>94</v>
      </c>
      <c r="D46" s="61" t="s">
        <v>71</v>
      </c>
      <c r="E46" s="63" t="s">
        <v>72</v>
      </c>
      <c r="F46" s="64">
        <v>42</v>
      </c>
      <c r="G46" s="37"/>
      <c r="H46" s="35"/>
    </row>
    <row r="47" spans="1:8" x14ac:dyDescent="0.25">
      <c r="A47" s="155"/>
      <c r="B47" s="139" t="s">
        <v>12</v>
      </c>
      <c r="C47" s="60" t="s">
        <v>73</v>
      </c>
      <c r="D47" s="61" t="s">
        <v>6</v>
      </c>
      <c r="E47" s="63" t="s">
        <v>72</v>
      </c>
      <c r="F47" s="64">
        <v>8</v>
      </c>
      <c r="G47" s="37"/>
      <c r="H47" s="35"/>
    </row>
    <row r="48" spans="1:8" x14ac:dyDescent="0.25">
      <c r="A48" s="155"/>
      <c r="B48" s="139" t="s">
        <v>117</v>
      </c>
      <c r="C48" s="65" t="s">
        <v>75</v>
      </c>
      <c r="D48" s="61" t="s">
        <v>74</v>
      </c>
      <c r="E48" s="63">
        <v>0.3</v>
      </c>
      <c r="F48" s="66">
        <f>E48*F42</f>
        <v>9</v>
      </c>
      <c r="G48" s="140"/>
      <c r="H48" s="35"/>
    </row>
    <row r="49" spans="1:8" x14ac:dyDescent="0.25">
      <c r="A49" s="155"/>
      <c r="B49" s="139" t="s">
        <v>118</v>
      </c>
      <c r="C49" s="60" t="s">
        <v>76</v>
      </c>
      <c r="D49" s="61" t="s">
        <v>77</v>
      </c>
      <c r="E49" s="61">
        <v>0.3</v>
      </c>
      <c r="F49" s="62">
        <f>E49*F42</f>
        <v>9</v>
      </c>
      <c r="G49" s="140"/>
      <c r="H49" s="35"/>
    </row>
    <row r="50" spans="1:8" ht="27" x14ac:dyDescent="0.25">
      <c r="A50" s="150">
        <v>11</v>
      </c>
      <c r="B50" s="111" t="s">
        <v>78</v>
      </c>
      <c r="C50" s="29" t="s">
        <v>79</v>
      </c>
      <c r="D50" s="67" t="s">
        <v>69</v>
      </c>
      <c r="E50" s="67"/>
      <c r="F50" s="31">
        <v>30</v>
      </c>
      <c r="G50" s="68"/>
      <c r="H50" s="96"/>
    </row>
    <row r="51" spans="1:8" x14ac:dyDescent="0.25">
      <c r="A51" s="150"/>
      <c r="B51" s="111"/>
      <c r="C51" s="69" t="s">
        <v>80</v>
      </c>
      <c r="D51" s="70" t="s">
        <v>49</v>
      </c>
      <c r="E51" s="71">
        <v>0.38800000000000001</v>
      </c>
      <c r="F51" s="72">
        <f>F50*E51</f>
        <v>11.64</v>
      </c>
      <c r="G51" s="73"/>
      <c r="H51" s="73"/>
    </row>
    <row r="52" spans="1:8" x14ac:dyDescent="0.25">
      <c r="A52" s="150"/>
      <c r="B52" s="111"/>
      <c r="C52" s="69" t="s">
        <v>81</v>
      </c>
      <c r="D52" s="70" t="s">
        <v>51</v>
      </c>
      <c r="E52" s="71">
        <v>0.03</v>
      </c>
      <c r="F52" s="72">
        <f>F50*E52</f>
        <v>0.89999999999999991</v>
      </c>
      <c r="G52" s="142"/>
      <c r="H52" s="73"/>
    </row>
    <row r="53" spans="1:8" x14ac:dyDescent="0.25">
      <c r="A53" s="150"/>
      <c r="B53" s="148" t="s">
        <v>129</v>
      </c>
      <c r="C53" s="69" t="s">
        <v>82</v>
      </c>
      <c r="D53" s="70" t="s">
        <v>74</v>
      </c>
      <c r="E53" s="71">
        <v>0.43</v>
      </c>
      <c r="F53" s="72">
        <f>F50*E53</f>
        <v>12.9</v>
      </c>
      <c r="G53" s="147"/>
      <c r="H53" s="73"/>
    </row>
    <row r="54" spans="1:8" x14ac:dyDescent="0.25">
      <c r="A54" s="150"/>
      <c r="B54" s="111"/>
      <c r="C54" s="69" t="s">
        <v>83</v>
      </c>
      <c r="D54" s="70" t="s">
        <v>51</v>
      </c>
      <c r="E54" s="71">
        <v>1.9E-2</v>
      </c>
      <c r="F54" s="72">
        <f>F50*E54</f>
        <v>0.56999999999999995</v>
      </c>
      <c r="G54" s="142"/>
      <c r="H54" s="73"/>
    </row>
    <row r="55" spans="1:8" ht="40.5" x14ac:dyDescent="0.25">
      <c r="A55" s="155">
        <v>12</v>
      </c>
      <c r="B55" s="109" t="s">
        <v>84</v>
      </c>
      <c r="C55" s="74" t="s">
        <v>96</v>
      </c>
      <c r="D55" s="75" t="s">
        <v>85</v>
      </c>
      <c r="E55" s="76"/>
      <c r="F55" s="76">
        <f>34/100</f>
        <v>0.34</v>
      </c>
      <c r="G55" s="76"/>
      <c r="H55" s="96"/>
    </row>
    <row r="56" spans="1:8" x14ac:dyDescent="0.25">
      <c r="A56" s="155"/>
      <c r="B56" s="109"/>
      <c r="C56" s="77" t="s">
        <v>86</v>
      </c>
      <c r="D56" s="78" t="s">
        <v>49</v>
      </c>
      <c r="E56" s="37">
        <v>44.84</v>
      </c>
      <c r="F56" s="37">
        <f>E56*F55</f>
        <v>15.245600000000001</v>
      </c>
      <c r="G56" s="37"/>
      <c r="H56" s="37"/>
    </row>
    <row r="57" spans="1:8" x14ac:dyDescent="0.25">
      <c r="A57" s="155"/>
      <c r="B57" s="109"/>
      <c r="C57" s="77" t="s">
        <v>87</v>
      </c>
      <c r="D57" s="78" t="s">
        <v>88</v>
      </c>
      <c r="E57" s="37">
        <v>2.64</v>
      </c>
      <c r="F57" s="37">
        <f>E57*F55</f>
        <v>0.89760000000000006</v>
      </c>
      <c r="G57" s="140"/>
      <c r="H57" s="37"/>
    </row>
    <row r="58" spans="1:8" x14ac:dyDescent="0.25">
      <c r="A58" s="155"/>
      <c r="B58" s="141" t="s">
        <v>119</v>
      </c>
      <c r="C58" s="77" t="s">
        <v>95</v>
      </c>
      <c r="D58" s="78" t="s">
        <v>89</v>
      </c>
      <c r="E58" s="37">
        <v>110</v>
      </c>
      <c r="F58" s="37">
        <f>E58*F55</f>
        <v>37.400000000000006</v>
      </c>
      <c r="G58" s="140"/>
      <c r="H58" s="37"/>
    </row>
    <row r="59" spans="1:8" x14ac:dyDescent="0.25">
      <c r="A59" s="155"/>
      <c r="B59" s="141" t="s">
        <v>120</v>
      </c>
      <c r="C59" s="77" t="s">
        <v>90</v>
      </c>
      <c r="D59" s="78" t="s">
        <v>74</v>
      </c>
      <c r="E59" s="37">
        <v>7.2</v>
      </c>
      <c r="F59" s="37">
        <f>E59*F55</f>
        <v>2.4480000000000004</v>
      </c>
      <c r="G59" s="140"/>
      <c r="H59" s="37"/>
    </row>
    <row r="60" spans="1:8" x14ac:dyDescent="0.25">
      <c r="A60" s="155"/>
      <c r="B60" s="141" t="s">
        <v>121</v>
      </c>
      <c r="C60" s="77" t="s">
        <v>91</v>
      </c>
      <c r="D60" s="78" t="s">
        <v>74</v>
      </c>
      <c r="E60" s="37">
        <v>6.5</v>
      </c>
      <c r="F60" s="37">
        <f>F55*E60</f>
        <v>2.21</v>
      </c>
      <c r="G60" s="140"/>
      <c r="H60" s="37"/>
    </row>
    <row r="61" spans="1:8" x14ac:dyDescent="0.25">
      <c r="A61" s="155"/>
      <c r="B61" s="109"/>
      <c r="C61" s="77" t="s">
        <v>83</v>
      </c>
      <c r="D61" s="78" t="s">
        <v>51</v>
      </c>
      <c r="E61" s="37">
        <v>4.3</v>
      </c>
      <c r="F61" s="37">
        <f>E61*F55</f>
        <v>1.462</v>
      </c>
      <c r="G61" s="142"/>
      <c r="H61" s="37"/>
    </row>
    <row r="62" spans="1:8" x14ac:dyDescent="0.25">
      <c r="A62" s="150">
        <v>13</v>
      </c>
      <c r="B62" s="28" t="s">
        <v>46</v>
      </c>
      <c r="C62" s="29" t="s">
        <v>107</v>
      </c>
      <c r="D62" s="30" t="s">
        <v>47</v>
      </c>
      <c r="E62" s="13"/>
      <c r="F62" s="31">
        <f>1.5*2*0.2</f>
        <v>0.60000000000000009</v>
      </c>
      <c r="G62" s="13"/>
      <c r="H62" s="96"/>
    </row>
    <row r="63" spans="1:8" x14ac:dyDescent="0.25">
      <c r="A63" s="150"/>
      <c r="B63" s="28"/>
      <c r="C63" s="32" t="s">
        <v>48</v>
      </c>
      <c r="D63" s="33" t="s">
        <v>49</v>
      </c>
      <c r="E63" s="34">
        <v>1.97</v>
      </c>
      <c r="F63" s="34">
        <f>E63*F62</f>
        <v>1.1820000000000002</v>
      </c>
      <c r="G63" s="13"/>
      <c r="H63" s="35"/>
    </row>
    <row r="64" spans="1:8" x14ac:dyDescent="0.25">
      <c r="A64" s="150"/>
      <c r="B64" s="28"/>
      <c r="C64" s="32" t="s">
        <v>50</v>
      </c>
      <c r="D64" s="33" t="s">
        <v>51</v>
      </c>
      <c r="E64" s="36">
        <v>0.92</v>
      </c>
      <c r="F64" s="34">
        <f>E64*F62</f>
        <v>0.55200000000000016</v>
      </c>
      <c r="G64" s="37"/>
      <c r="H64" s="35"/>
    </row>
    <row r="65" spans="1:8" x14ac:dyDescent="0.25">
      <c r="A65" s="150"/>
      <c r="B65" s="38" t="s">
        <v>116</v>
      </c>
      <c r="C65" s="32" t="s">
        <v>57</v>
      </c>
      <c r="D65" s="33" t="s">
        <v>53</v>
      </c>
      <c r="E65" s="34">
        <v>1.0149999999999999</v>
      </c>
      <c r="F65" s="34">
        <f>E65*F62</f>
        <v>0.60899999999999999</v>
      </c>
      <c r="G65" s="138"/>
      <c r="H65" s="35"/>
    </row>
    <row r="66" spans="1:8" x14ac:dyDescent="0.25">
      <c r="A66" s="150"/>
      <c r="B66" s="28" t="s">
        <v>130</v>
      </c>
      <c r="C66" s="32" t="s">
        <v>58</v>
      </c>
      <c r="D66" s="33" t="s">
        <v>54</v>
      </c>
      <c r="E66" s="34" t="s">
        <v>55</v>
      </c>
      <c r="F66" s="34">
        <f>1.5*2</f>
        <v>3</v>
      </c>
      <c r="G66" s="124"/>
      <c r="H66" s="35"/>
    </row>
    <row r="67" spans="1:8" x14ac:dyDescent="0.25">
      <c r="A67" s="150"/>
      <c r="B67" s="28"/>
      <c r="C67" s="32" t="s">
        <v>56</v>
      </c>
      <c r="D67" s="33" t="s">
        <v>51</v>
      </c>
      <c r="E67" s="36">
        <v>0.26</v>
      </c>
      <c r="F67" s="34">
        <f>E67*F62</f>
        <v>0.15600000000000003</v>
      </c>
      <c r="G67" s="37"/>
      <c r="H67" s="35"/>
    </row>
    <row r="68" spans="1:8" x14ac:dyDescent="0.25">
      <c r="A68" s="169" t="s">
        <v>106</v>
      </c>
      <c r="B68" s="169"/>
      <c r="C68" s="169"/>
      <c r="D68" s="169"/>
      <c r="E68" s="169"/>
      <c r="F68" s="169"/>
      <c r="G68" s="169"/>
      <c r="H68" s="170"/>
    </row>
    <row r="69" spans="1:8" ht="55.5" x14ac:dyDescent="0.25">
      <c r="A69" s="79">
        <v>1</v>
      </c>
      <c r="B69" s="79" t="s">
        <v>105</v>
      </c>
      <c r="C69" s="80" t="s">
        <v>97</v>
      </c>
      <c r="D69" s="81" t="s">
        <v>6</v>
      </c>
      <c r="E69" s="79" t="s">
        <v>55</v>
      </c>
      <c r="F69" s="79">
        <v>1</v>
      </c>
      <c r="G69" s="79"/>
      <c r="H69" s="96"/>
    </row>
    <row r="70" spans="1:8" ht="55.5" x14ac:dyDescent="0.25">
      <c r="A70" s="79">
        <v>2</v>
      </c>
      <c r="B70" s="79" t="s">
        <v>105</v>
      </c>
      <c r="C70" s="80" t="s">
        <v>98</v>
      </c>
      <c r="D70" s="81" t="s">
        <v>6</v>
      </c>
      <c r="E70" s="79" t="s">
        <v>55</v>
      </c>
      <c r="F70" s="79">
        <v>1</v>
      </c>
      <c r="G70" s="79"/>
      <c r="H70" s="96"/>
    </row>
    <row r="71" spans="1:8" ht="55.5" x14ac:dyDescent="0.25">
      <c r="A71" s="79">
        <v>3</v>
      </c>
      <c r="B71" s="79" t="s">
        <v>105</v>
      </c>
      <c r="C71" s="80" t="s">
        <v>99</v>
      </c>
      <c r="D71" s="81" t="s">
        <v>6</v>
      </c>
      <c r="E71" s="79" t="s">
        <v>55</v>
      </c>
      <c r="F71" s="79">
        <v>1</v>
      </c>
      <c r="G71" s="79"/>
      <c r="H71" s="96"/>
    </row>
    <row r="72" spans="1:8" ht="55.5" x14ac:dyDescent="0.25">
      <c r="A72" s="79">
        <v>4</v>
      </c>
      <c r="B72" s="79" t="s">
        <v>105</v>
      </c>
      <c r="C72" s="80" t="s">
        <v>100</v>
      </c>
      <c r="D72" s="81" t="s">
        <v>6</v>
      </c>
      <c r="E72" s="79" t="s">
        <v>55</v>
      </c>
      <c r="F72" s="79">
        <v>1</v>
      </c>
      <c r="G72" s="79"/>
      <c r="H72" s="96"/>
    </row>
    <row r="73" spans="1:8" ht="55.5" x14ac:dyDescent="0.25">
      <c r="A73" s="79">
        <v>5</v>
      </c>
      <c r="B73" s="79" t="s">
        <v>105</v>
      </c>
      <c r="C73" s="80" t="s">
        <v>101</v>
      </c>
      <c r="D73" s="81" t="s">
        <v>6</v>
      </c>
      <c r="E73" s="79" t="s">
        <v>55</v>
      </c>
      <c r="F73" s="79">
        <v>1</v>
      </c>
      <c r="G73" s="79"/>
      <c r="H73" s="96"/>
    </row>
    <row r="74" spans="1:8" ht="55.5" x14ac:dyDescent="0.25">
      <c r="A74" s="79">
        <v>6</v>
      </c>
      <c r="B74" s="79" t="s">
        <v>105</v>
      </c>
      <c r="C74" s="80" t="s">
        <v>102</v>
      </c>
      <c r="D74" s="81" t="s">
        <v>6</v>
      </c>
      <c r="E74" s="79" t="s">
        <v>55</v>
      </c>
      <c r="F74" s="79">
        <v>1</v>
      </c>
      <c r="G74" s="79"/>
      <c r="H74" s="96"/>
    </row>
    <row r="75" spans="1:8" ht="55.5" x14ac:dyDescent="0.25">
      <c r="A75" s="79">
        <v>7</v>
      </c>
      <c r="B75" s="79" t="s">
        <v>105</v>
      </c>
      <c r="C75" s="80" t="s">
        <v>103</v>
      </c>
      <c r="D75" s="81" t="s">
        <v>6</v>
      </c>
      <c r="E75" s="79" t="s">
        <v>55</v>
      </c>
      <c r="F75" s="79">
        <v>1</v>
      </c>
      <c r="G75" s="79"/>
      <c r="H75" s="96"/>
    </row>
    <row r="76" spans="1:8" ht="55.5" x14ac:dyDescent="0.25">
      <c r="A76" s="79">
        <v>8</v>
      </c>
      <c r="B76" s="79" t="s">
        <v>105</v>
      </c>
      <c r="C76" s="80" t="s">
        <v>104</v>
      </c>
      <c r="D76" s="81" t="s">
        <v>6</v>
      </c>
      <c r="E76" s="79" t="s">
        <v>55</v>
      </c>
      <c r="F76" s="79">
        <v>1</v>
      </c>
      <c r="G76" s="79"/>
      <c r="H76" s="96"/>
    </row>
    <row r="77" spans="1:8" ht="15.75" thickBot="1" x14ac:dyDescent="0.3">
      <c r="A77" s="119">
        <v>9</v>
      </c>
      <c r="B77" s="119" t="s">
        <v>105</v>
      </c>
      <c r="C77" s="120" t="s">
        <v>8</v>
      </c>
      <c r="D77" s="121" t="s">
        <v>6</v>
      </c>
      <c r="E77" s="119" t="s">
        <v>55</v>
      </c>
      <c r="F77" s="119">
        <v>1</v>
      </c>
      <c r="G77" s="119"/>
      <c r="H77" s="122"/>
    </row>
    <row r="78" spans="1:8" ht="15.75" thickTop="1" x14ac:dyDescent="0.25">
      <c r="A78" s="112"/>
      <c r="B78" s="112"/>
      <c r="C78" s="113" t="s">
        <v>5</v>
      </c>
      <c r="D78" s="114"/>
      <c r="E78" s="115"/>
      <c r="F78" s="116"/>
      <c r="G78" s="117"/>
      <c r="H78" s="118"/>
    </row>
    <row r="79" spans="1:8" s="132" customFormat="1" ht="15.75" x14ac:dyDescent="0.25">
      <c r="A79" s="127"/>
      <c r="B79" s="127"/>
      <c r="C79" s="128" t="s">
        <v>113</v>
      </c>
      <c r="D79" s="129" t="s">
        <v>138</v>
      </c>
      <c r="E79" s="130">
        <f>H77+H76+H75+H74+H73+H72+H71+H70+H69+H67+H66+H65+H61+H60+H59+H58+H54+H53+H49+H48+H47+H46+H45+H44+H41+H40+H36+H35+H30+H29+H25+H24</f>
        <v>0</v>
      </c>
      <c r="F79" s="131"/>
      <c r="G79" s="131"/>
      <c r="H79" s="130"/>
    </row>
    <row r="80" spans="1:8" s="132" customFormat="1" ht="15.75" x14ac:dyDescent="0.25">
      <c r="A80" s="127"/>
      <c r="B80" s="127"/>
      <c r="C80" s="128" t="s">
        <v>114</v>
      </c>
      <c r="D80" s="131"/>
      <c r="E80" s="131"/>
      <c r="F80" s="131"/>
      <c r="G80" s="131"/>
      <c r="H80" s="130"/>
    </row>
    <row r="81" spans="1:10" x14ac:dyDescent="0.25">
      <c r="A81" s="100"/>
      <c r="B81" s="100"/>
      <c r="C81" s="106" t="s">
        <v>0</v>
      </c>
      <c r="D81" s="101"/>
      <c r="E81" s="107" t="s">
        <v>138</v>
      </c>
      <c r="F81" s="104"/>
      <c r="G81" s="105"/>
      <c r="H81" s="99"/>
    </row>
    <row r="82" spans="1:10" x14ac:dyDescent="0.25">
      <c r="A82" s="100"/>
      <c r="B82" s="100"/>
      <c r="C82" s="101" t="s">
        <v>1</v>
      </c>
      <c r="D82" s="102"/>
      <c r="E82" s="103"/>
      <c r="F82" s="104"/>
      <c r="G82" s="105"/>
      <c r="H82" s="99"/>
    </row>
    <row r="83" spans="1:10" x14ac:dyDescent="0.25">
      <c r="A83" s="100"/>
      <c r="B83" s="100"/>
      <c r="C83" s="106" t="s">
        <v>2</v>
      </c>
      <c r="D83" s="101"/>
      <c r="E83" s="107" t="s">
        <v>138</v>
      </c>
      <c r="F83" s="104"/>
      <c r="G83" s="105"/>
      <c r="H83" s="99"/>
    </row>
    <row r="84" spans="1:10" x14ac:dyDescent="0.25">
      <c r="A84" s="100"/>
      <c r="B84" s="100"/>
      <c r="C84" s="101" t="s">
        <v>1</v>
      </c>
      <c r="D84" s="102"/>
      <c r="E84" s="103"/>
      <c r="F84" s="104"/>
      <c r="G84" s="105"/>
      <c r="H84" s="99"/>
    </row>
    <row r="85" spans="1:10" s="132" customFormat="1" ht="33.75" customHeight="1" x14ac:dyDescent="0.25">
      <c r="A85" s="133"/>
      <c r="B85" s="134"/>
      <c r="C85" s="134" t="s">
        <v>115</v>
      </c>
      <c r="D85" s="135">
        <v>0.02</v>
      </c>
      <c r="E85" s="136">
        <f>H63+H56+H51+H43+H38+H33+H27+H20+H17+H15+H9</f>
        <v>0</v>
      </c>
      <c r="F85" s="134"/>
      <c r="G85" s="134"/>
      <c r="H85" s="137"/>
    </row>
    <row r="86" spans="1:10" s="132" customFormat="1" ht="15.75" x14ac:dyDescent="0.25">
      <c r="A86" s="133"/>
      <c r="B86" s="134"/>
      <c r="C86" s="134" t="s">
        <v>1</v>
      </c>
      <c r="D86" s="134"/>
      <c r="E86" s="134"/>
      <c r="F86" s="134"/>
      <c r="G86" s="134"/>
      <c r="H86" s="137"/>
    </row>
    <row r="87" spans="1:10" x14ac:dyDescent="0.25">
      <c r="A87" s="100"/>
      <c r="B87" s="100"/>
      <c r="C87" s="106" t="s">
        <v>3</v>
      </c>
      <c r="D87" s="108"/>
      <c r="E87" s="107">
        <v>0.03</v>
      </c>
      <c r="F87" s="104"/>
      <c r="G87" s="105"/>
      <c r="H87" s="99"/>
    </row>
    <row r="88" spans="1:10" x14ac:dyDescent="0.25">
      <c r="A88" s="100"/>
      <c r="B88" s="100"/>
      <c r="C88" s="101" t="s">
        <v>1</v>
      </c>
      <c r="D88" s="102"/>
      <c r="E88" s="103"/>
      <c r="F88" s="104"/>
      <c r="G88" s="105"/>
      <c r="H88" s="99"/>
    </row>
    <row r="89" spans="1:10" x14ac:dyDescent="0.25">
      <c r="A89" s="100"/>
      <c r="B89" s="100"/>
      <c r="C89" s="106" t="s">
        <v>4</v>
      </c>
      <c r="D89" s="101"/>
      <c r="E89" s="107">
        <v>0.18</v>
      </c>
      <c r="F89" s="104"/>
      <c r="G89" s="105"/>
      <c r="H89" s="99"/>
    </row>
    <row r="90" spans="1:10" x14ac:dyDescent="0.25">
      <c r="A90" s="100"/>
      <c r="B90" s="100"/>
      <c r="C90" s="101" t="s">
        <v>7</v>
      </c>
      <c r="D90" s="102"/>
      <c r="E90" s="103"/>
      <c r="F90" s="104"/>
      <c r="G90" s="105"/>
      <c r="H90" s="99"/>
    </row>
    <row r="91" spans="1:10" x14ac:dyDescent="0.25">
      <c r="C91" s="17"/>
    </row>
    <row r="92" spans="1:10" x14ac:dyDescent="0.25">
      <c r="C92" s="17"/>
    </row>
    <row r="93" spans="1:10" customFormat="1" ht="16.5" x14ac:dyDescent="0.3">
      <c r="A93" s="126"/>
      <c r="B93" s="161"/>
      <c r="C93" s="161"/>
      <c r="D93" s="161"/>
      <c r="E93" s="161"/>
      <c r="F93" s="161"/>
      <c r="G93" s="161"/>
      <c r="H93" s="161"/>
      <c r="I93" s="161"/>
      <c r="J93" s="125"/>
    </row>
    <row r="95" spans="1:10" ht="27" customHeight="1" x14ac:dyDescent="0.25">
      <c r="B95" s="160"/>
      <c r="C95" s="160"/>
      <c r="D95" s="160"/>
      <c r="E95" s="160"/>
      <c r="F95" s="160"/>
    </row>
  </sheetData>
  <mergeCells count="26">
    <mergeCell ref="B2:H2"/>
    <mergeCell ref="B95:F95"/>
    <mergeCell ref="B93:I93"/>
    <mergeCell ref="A1:H1"/>
    <mergeCell ref="A11:A13"/>
    <mergeCell ref="A5:A6"/>
    <mergeCell ref="B5:B6"/>
    <mergeCell ref="C5:C6"/>
    <mergeCell ref="D5:D6"/>
    <mergeCell ref="E5:F5"/>
    <mergeCell ref="G5:H5"/>
    <mergeCell ref="B4:E4"/>
    <mergeCell ref="A8:A10"/>
    <mergeCell ref="B8:B10"/>
    <mergeCell ref="A3:I3"/>
    <mergeCell ref="A68:H68"/>
    <mergeCell ref="A62:A67"/>
    <mergeCell ref="A14:A15"/>
    <mergeCell ref="A16:A17"/>
    <mergeCell ref="A19:A25"/>
    <mergeCell ref="A26:A31"/>
    <mergeCell ref="A55:A61"/>
    <mergeCell ref="A32:A36"/>
    <mergeCell ref="A42:A49"/>
    <mergeCell ref="A50:A54"/>
    <mergeCell ref="A37:A41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trenajorebi</vt:lpstr>
      <vt:lpstr>trenajorebi!Print_Area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Gugga</dc:creator>
  <cp:lastModifiedBy>Shirak Galoian</cp:lastModifiedBy>
  <cp:lastPrinted>2021-07-15T07:01:45Z</cp:lastPrinted>
  <dcterms:created xsi:type="dcterms:W3CDTF">2019-03-28T11:09:10Z</dcterms:created>
  <dcterms:modified xsi:type="dcterms:W3CDTF">2021-09-16T08:11:15Z</dcterms:modified>
</cp:coreProperties>
</file>