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5" activeTab="0"/>
  </bookViews>
  <sheets>
    <sheet name="კრებსითი" sheetId="1" r:id="rId1"/>
    <sheet name="gare kan." sheetId="2" state="hidden" r:id="rId2"/>
    <sheet name="სამშ1-1" sheetId="3" r:id="rId3"/>
    <sheet name="შიგა წყალგ1-2" sheetId="4" r:id="rId4"/>
    <sheet name="შიგა კან1-3" sheetId="5" r:id="rId5"/>
    <sheet name="ელექტრ. შიგა1-4" sheetId="6" r:id="rId6"/>
    <sheet name="გათბობა1-5" sheetId="7" r:id="rId7"/>
    <sheet name="სიგნალიზ 1-6" sheetId="8" r:id="rId8"/>
    <sheet name=" გარე წყალი  1-7" sheetId="9" r:id="rId9"/>
    <sheet name="გარე კან 1-8" sheetId="10" r:id="rId10"/>
    <sheet name="დანადგარ ინვენტარი 1-9" sheetId="11" r:id="rId11"/>
    <sheet name="ეზოს კეთილმოწყობა 1-10" sheetId="12" r:id="rId12"/>
    <sheet name="სამშ 1-11" sheetId="13" r:id="rId13"/>
    <sheet name="შიგა წყალი 1-12" sheetId="14" r:id="rId14"/>
    <sheet name="შიგა კანალიზაცია 1-13" sheetId="15" r:id="rId15"/>
    <sheet name="ელექტროობა შიგა 1-14" sheetId="16" r:id="rId16"/>
    <sheet name="გარე წყალი 1-15" sheetId="17" r:id="rId17"/>
    <sheet name="გარე კანალიზაცია 1-16" sheetId="18" r:id="rId18"/>
  </sheets>
  <definedNames>
    <definedName name="_xlnm.Print_Area" localSheetId="8">' გარე წყალი  1-7'!$A$1:$G$27</definedName>
    <definedName name="_xlnm.Print_Area" localSheetId="9">'გარე კან 1-8'!$A$1:$G$45</definedName>
    <definedName name="_xlnm.Print_Area" localSheetId="5">'ელექტრ. შიგა1-4'!$A$1:$H$106</definedName>
    <definedName name="_xlnm.Print_Area" localSheetId="0">'კრებსითი'!$A$1:$D$26</definedName>
    <definedName name="_xlnm.Print_Area" localSheetId="2">'სამშ1-1'!$A$1:$G$272</definedName>
    <definedName name="_xlnm.Print_Area" localSheetId="4">'შიგა კან1-3'!$A$1:$G$91</definedName>
  </definedNames>
  <calcPr fullCalcOnLoad="1"/>
</workbook>
</file>

<file path=xl/sharedStrings.xml><?xml version="1.0" encoding="utf-8"?>
<sst xmlns="http://schemas.openxmlformats.org/spreadsheetml/2006/main" count="2497" uniqueCount="701">
  <si>
    <t>lari</t>
  </si>
  <si>
    <t>#</t>
  </si>
  <si>
    <t>saxarjTaRricxvo Rirebuleba</t>
  </si>
  <si>
    <t>samSeneblo samuSaoebi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</si>
  <si>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</si>
  <si>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</si>
  <si>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</si>
  <si>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</si>
  <si>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</si>
  <si>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</si>
  <si>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</si>
  <si>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</si>
  <si>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</si>
  <si>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</si>
  <si>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</si>
  <si>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</si>
  <si>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</si>
  <si>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</si>
  <si>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</si>
  <si>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</si>
  <si>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</si>
  <si>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</si>
  <si>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</si>
  <si>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kub.m.</t>
  </si>
  <si>
    <t>12</t>
  </si>
  <si>
    <t>13</t>
  </si>
  <si>
    <t>14</t>
  </si>
  <si>
    <t xml:space="preserve">lokalur-resursuli jami </t>
  </si>
  <si>
    <t>lokalur-resursuli xarjTaRricxva #1/1</t>
  </si>
  <si>
    <t xml:space="preserve">SromiTi danaxarji </t>
  </si>
  <si>
    <t>100 kv.m.</t>
  </si>
  <si>
    <t>tona</t>
  </si>
  <si>
    <t>16</t>
  </si>
  <si>
    <t>17</t>
  </si>
  <si>
    <t>100 grZ/m.</t>
  </si>
  <si>
    <t>18</t>
  </si>
  <si>
    <t>19</t>
  </si>
  <si>
    <t>20</t>
  </si>
  <si>
    <t>manqanebi da materialuri resursebi</t>
  </si>
  <si>
    <t xml:space="preserve">sul xarjTaRricxviT </t>
  </si>
  <si>
    <t xml:space="preserve">kedlebSi eleqtro sadenebisaTvis arxebis mowyoba </t>
  </si>
  <si>
    <t>s.n. da w. IV-2-82 t-8 cx. 46-18-3</t>
  </si>
  <si>
    <t xml:space="preserve">kedlebSi eleqtro sadenebisaTvis naxvretebis mowyoba </t>
  </si>
  <si>
    <t>lokalur-resursuli xarjTaRricxva #1/2</t>
  </si>
  <si>
    <t>kac/sT</t>
  </si>
  <si>
    <t>kg</t>
  </si>
  <si>
    <t>sxva masalebi</t>
  </si>
  <si>
    <t>man</t>
  </si>
  <si>
    <r>
      <t>m</t>
    </r>
    <r>
      <rPr>
        <vertAlign val="superscript"/>
        <sz val="10"/>
        <rFont val="AcadNusx"/>
        <family val="0"/>
      </rPr>
      <t>2</t>
    </r>
  </si>
  <si>
    <t>sxva masala</t>
  </si>
  <si>
    <r>
      <t>m</t>
    </r>
    <r>
      <rPr>
        <vertAlign val="superscript"/>
        <sz val="10"/>
        <rFont val="AcadNusx"/>
        <family val="0"/>
      </rPr>
      <t>3</t>
    </r>
  </si>
  <si>
    <t>g/m</t>
  </si>
  <si>
    <r>
      <t>cementis tumbo 1m</t>
    </r>
    <r>
      <rPr>
        <vertAlign val="superscript"/>
        <sz val="10"/>
        <rFont val="AcadNusx"/>
        <family val="0"/>
      </rPr>
      <t>3/sT</t>
    </r>
  </si>
  <si>
    <t xml:space="preserve">sxva masalebi </t>
  </si>
  <si>
    <t>k-1,15</t>
  </si>
  <si>
    <t>man/sT</t>
  </si>
  <si>
    <t>g\m</t>
  </si>
  <si>
    <t>kompl</t>
  </si>
  <si>
    <t xml:space="preserve"> </t>
  </si>
  <si>
    <t>SromiTi danaxarji 0,66X1,15</t>
  </si>
  <si>
    <t>manqanebi 0,4X1,15</t>
  </si>
  <si>
    <t>SromiTi danaxarji</t>
  </si>
  <si>
    <t>saxarjTaRricxvo nomeri</t>
  </si>
  <si>
    <t xml:space="preserve">samuSaos da xarjebis dasaxeleba </t>
  </si>
  <si>
    <t xml:space="preserve">manqanebi </t>
  </si>
  <si>
    <t>11</t>
  </si>
  <si>
    <t>15</t>
  </si>
  <si>
    <t>manqanebi 0,02X1,15</t>
  </si>
  <si>
    <t>yalibis fari</t>
  </si>
  <si>
    <t>daxerxili xe</t>
  </si>
  <si>
    <t>sxva maslebi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</si>
  <si>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</si>
  <si>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</si>
  <si>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</si>
  <si>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</si>
  <si>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</si>
  <si>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</si>
  <si>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</si>
  <si>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</si>
  <si>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</si>
  <si>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liT.detalebi xaraCosTvis</t>
  </si>
  <si>
    <t>xis detalebi xaraCosTvis</t>
  </si>
  <si>
    <t xml:space="preserve">ficari </t>
  </si>
  <si>
    <t>eleqtrodi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</si>
  <si>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</si>
  <si>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</si>
  <si>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</si>
  <si>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</si>
  <si>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</si>
  <si>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</si>
  <si>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</si>
  <si>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</si>
  <si>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</si>
  <si>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</si>
  <si>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</si>
  <si>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</si>
  <si>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</si>
  <si>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</si>
  <si>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</si>
  <si>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</si>
  <si>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</si>
  <si>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</si>
  <si>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</si>
  <si>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</si>
  <si>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</si>
  <si>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</si>
  <si>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</si>
  <si>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</si>
  <si>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</si>
  <si>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</si>
  <si>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</si>
  <si>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olifa</t>
  </si>
  <si>
    <t>ruberoidi</t>
  </si>
  <si>
    <t>ankeri (pakovki)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</si>
  <si>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</si>
  <si>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</si>
  <si>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</si>
  <si>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</si>
  <si>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</si>
  <si>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</si>
  <si>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</si>
  <si>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</si>
  <si>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</si>
  <si>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</si>
  <si>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</si>
  <si>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</si>
  <si>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</si>
  <si>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</si>
  <si>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</si>
  <si>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</si>
  <si>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</si>
  <si>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</si>
  <si>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</si>
  <si>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>antikoroziuli saRebavi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</si>
  <si>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</si>
  <si>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</si>
  <si>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</si>
  <si>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</si>
  <si>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 xml:space="preserve">samSeneblo samuSaoebi  </t>
  </si>
  <si>
    <t xml:space="preserve">SromiTi danaxarji  </t>
  </si>
  <si>
    <t>saRebavi fasadis</t>
  </si>
  <si>
    <t>mili minaboWkovani d-32</t>
  </si>
  <si>
    <t>transportis xarji 2%</t>
  </si>
  <si>
    <t>SromiTi danaxarji misad.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</si>
  <si>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</si>
  <si>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</si>
  <si>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</si>
  <si>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</si>
  <si>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>tn</t>
  </si>
  <si>
    <t>maT Soris:</t>
  </si>
  <si>
    <t xml:space="preserve">1. SromiTi danaxarji </t>
  </si>
  <si>
    <t>jami: pirdapir xarjebze</t>
  </si>
  <si>
    <t xml:space="preserve">zednadebi xarjebi </t>
  </si>
  <si>
    <t xml:space="preserve">gegmiuri dagroveba 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</si>
  <si>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</si>
  <si>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lokalur resursuli jami: </t>
  </si>
  <si>
    <t>zednadebi xarjebi SromiTi danaxarjidan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</si>
  <si>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</si>
  <si>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</si>
  <si>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</si>
  <si>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</si>
  <si>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</si>
  <si>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</si>
  <si>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</si>
  <si>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</si>
  <si>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</si>
  <si>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</si>
  <si>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</si>
  <si>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</si>
  <si>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</si>
  <si>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</si>
  <si>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</si>
  <si>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</si>
  <si>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</si>
  <si>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</si>
  <si>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manqanebi 0,23</t>
  </si>
  <si>
    <t>manqanebi 2,7</t>
  </si>
  <si>
    <t>gamwovi ventiliatoris mowyoba</t>
  </si>
  <si>
    <t>cementis xsnari 1:3</t>
  </si>
  <si>
    <t xml:space="preserve">keramkikuli fila kedlis </t>
  </si>
  <si>
    <t xml:space="preserve">manqanebi  </t>
  </si>
  <si>
    <t>kac.sT</t>
  </si>
  <si>
    <t>sxvadasxva masalebi</t>
  </si>
  <si>
    <t>amonimis xsnari</t>
  </si>
  <si>
    <t>amoniis sulfati</t>
  </si>
  <si>
    <t>navTi</t>
  </si>
  <si>
    <t xml:space="preserve">xis konstruqciebis elementebis dafarva  biTumiT da ruberoidiT romelic SexebaSia betonTan  </t>
  </si>
  <si>
    <t>sifoni</t>
  </si>
  <si>
    <t>forveqsis ventili</t>
  </si>
  <si>
    <t>forveqsis ventilis montaJi</t>
  </si>
  <si>
    <t>kb.m</t>
  </si>
  <si>
    <t xml:space="preserve">milgayvaniloba d-20 </t>
  </si>
  <si>
    <t xml:space="preserve">Sromis danaxarjebi </t>
  </si>
  <si>
    <t>sxva manqana</t>
  </si>
  <si>
    <t>betoni В-15</t>
  </si>
  <si>
    <t>kb.m M</t>
  </si>
  <si>
    <t>kv.m</t>
  </si>
  <si>
    <t xml:space="preserve">xis ficari 3x.40mm </t>
  </si>
  <si>
    <t>l</t>
  </si>
  <si>
    <t xml:space="preserve">daxerxili xe 3x.40mm </t>
  </si>
  <si>
    <t>kac. sT</t>
  </si>
  <si>
    <t>100 kv.m</t>
  </si>
  <si>
    <t>k. sT</t>
  </si>
  <si>
    <t>cementis xsnari m100</t>
  </si>
  <si>
    <t>lursmani</t>
  </si>
  <si>
    <t>grZ.m</t>
  </si>
  <si>
    <t>cementis duRabi m-100</t>
  </si>
  <si>
    <t>mcire zomis betonis blokebi</t>
  </si>
  <si>
    <t>metaloplastmasis karis bloki</t>
  </si>
  <si>
    <t>mdf-is karis blokebis  mowyoba karis mowyobilobebTan erTad</t>
  </si>
  <si>
    <t>mdf-is karis bloki mowyobilobebiT</t>
  </si>
  <si>
    <t>laminirebuli iatakis qveS safeni</t>
  </si>
  <si>
    <t>Surupi</t>
  </si>
  <si>
    <r>
      <t>100 m</t>
    </r>
    <r>
      <rPr>
        <vertAlign val="superscript"/>
        <sz val="10"/>
        <rFont val="AcadNusx"/>
        <family val="0"/>
      </rPr>
      <t>3</t>
    </r>
  </si>
  <si>
    <t>k/sT</t>
  </si>
  <si>
    <t>m3</t>
  </si>
  <si>
    <t>km</t>
  </si>
  <si>
    <t xml:space="preserve">sxva manqana </t>
  </si>
  <si>
    <t>milsadenebze Camketi armaturis dayeneba diametriT 50 mm-mde</t>
  </si>
  <si>
    <t xml:space="preserve">sxva manqana  </t>
  </si>
  <si>
    <t xml:space="preserve"> gruntis ukuCayra xeliT mosworeba-datkepniT </t>
  </si>
  <si>
    <t>fitingebi</t>
  </si>
  <si>
    <t xml:space="preserve">gare wyalgayvanilobaze </t>
  </si>
  <si>
    <t xml:space="preserve">შიგა wyalgayvanilobaze </t>
  </si>
  <si>
    <t xml:space="preserve">Siga kanalizaciaze </t>
  </si>
  <si>
    <t>faifuris xelsabani mowyobilobebiT</t>
  </si>
  <si>
    <t>lokalur-resursuli xarjTaRricxva #1/4</t>
  </si>
  <si>
    <t xml:space="preserve">შიგა el. samontaJo samuSaoebze </t>
  </si>
  <si>
    <t>Semyvan-gamanawilebeli faris        (CamrTvel-amomrTveliT) dayeneba da momzadeba CarTvisaTvis</t>
  </si>
  <si>
    <t xml:space="preserve">Semyvan-gamanawilebeli fari </t>
  </si>
  <si>
    <t>komp</t>
  </si>
  <si>
    <t>spilenZisZarRviani (ormagi izolaciiT) el. sadenebis gayvana daxuruli el. gayvanilobisaTvis</t>
  </si>
  <si>
    <t>100grZ.m</t>
  </si>
  <si>
    <t>kedlis bra  germetuli varvarebis naTuriT</t>
  </si>
  <si>
    <t>m</t>
  </si>
  <si>
    <t xml:space="preserve"> damuSavebuli fxvieri gruntis mowyoba milgayvanilobis qveS sisqiT 10sm, narCenis ukuCayra datkepniT</t>
  </si>
  <si>
    <t xml:space="preserve">gare kanalizaciaze </t>
  </si>
  <si>
    <r>
      <t>m</t>
    </r>
    <r>
      <rPr>
        <b/>
        <vertAlign val="superscript"/>
        <sz val="10"/>
        <rFont val="AcadNusx"/>
        <family val="0"/>
      </rPr>
      <t>3</t>
    </r>
  </si>
  <si>
    <r>
      <t>100 m</t>
    </r>
    <r>
      <rPr>
        <b/>
        <vertAlign val="superscript"/>
        <sz val="10"/>
        <rFont val="AcadNusx"/>
        <family val="0"/>
      </rPr>
      <t>3</t>
    </r>
  </si>
  <si>
    <r>
      <t>100m</t>
    </r>
    <r>
      <rPr>
        <b/>
        <vertAlign val="superscript"/>
        <sz val="10"/>
        <rFont val="AcadNusx"/>
        <family val="0"/>
      </rPr>
      <t>3</t>
    </r>
  </si>
  <si>
    <r>
      <t>100 m</t>
    </r>
    <r>
      <rPr>
        <b/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</si>
  <si>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</si>
  <si>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>100m</t>
    </r>
    <r>
      <rPr>
        <b/>
        <vertAlign val="superscript"/>
        <sz val="10"/>
        <rFont val="AcadNusx"/>
        <family val="0"/>
      </rPr>
      <t>2</t>
    </r>
  </si>
  <si>
    <r>
      <t>100 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>.</t>
    </r>
  </si>
  <si>
    <t>RorRi m 400 fr.40-70mm  -12sm</t>
  </si>
  <si>
    <t>qviSa-xreSovani balasti -10sm</t>
  </si>
  <si>
    <t xml:space="preserve"> laminirebuli iatakebis  mowyoba betonis safuZvelze laminirebuli flinTusebis  mowyobiT   </t>
  </si>
  <si>
    <t>webo-cementi</t>
  </si>
  <si>
    <t>Siga wyalgayvanilobis samuSaoebi</t>
  </si>
  <si>
    <t>Siga kanalizaciis samuSaoebi</t>
  </si>
  <si>
    <t>Siga el. samontaJo samuSaoebi</t>
  </si>
  <si>
    <t>l. x. #1/1</t>
  </si>
  <si>
    <t>l. x. #1/2</t>
  </si>
  <si>
    <t>l. x. #1/3</t>
  </si>
  <si>
    <t>l. x. #1/4</t>
  </si>
  <si>
    <t>lursmani samSeneblo</t>
  </si>
  <si>
    <t>cementis duRabi 1:2</t>
  </si>
  <si>
    <t>cementis duRabi 1:3</t>
  </si>
  <si>
    <t xml:space="preserve">fiTxi zeTovani-webovani </t>
  </si>
  <si>
    <t xml:space="preserve"> inventaruli xaraCos dayeneba da daSla simaRliT 8 metramde </t>
  </si>
  <si>
    <t xml:space="preserve"> kb.m.</t>
  </si>
  <si>
    <t>samSeneblo nagvis datvirTva xeliT a/TviTmclelebze</t>
  </si>
  <si>
    <t xml:space="preserve"> qviSa-xreSovani balastis (sisqiT 5sm)  da RorRis (5sm) safuZvelis mowyoba betonis sarinelis qveS siganiT 60 sm</t>
  </si>
  <si>
    <t xml:space="preserve">sarinelis morkinva cementis xsnariT sisqiT 30mm </t>
  </si>
  <si>
    <t>33</t>
  </si>
  <si>
    <t>liTonis karis bloki aranakleb Turquli</t>
  </si>
  <si>
    <t>bitumis emulsia</t>
  </si>
  <si>
    <t xml:space="preserve"> meTlaxis flinTusebis mowyoba </t>
  </si>
  <si>
    <t xml:space="preserve">meTlaxis flinTusi </t>
  </si>
  <si>
    <t>gaTboba</t>
  </si>
  <si>
    <t>NN</t>
  </si>
  <si>
    <t>Sesasrulebeli samuSaos dasaxeleba</t>
  </si>
  <si>
    <t>normativiT erTeulze</t>
  </si>
  <si>
    <t>I. gaTboba</t>
  </si>
  <si>
    <t>gaTbobis plastmasis arm. milebis gayvana diametriT 50 mm-mde</t>
  </si>
  <si>
    <t xml:space="preserve">plastmasis mili arm. d=20mm </t>
  </si>
  <si>
    <t xml:space="preserve">plastmasis mili arm. d=32mm </t>
  </si>
  <si>
    <t>paneluri radiatorebis dayeneba</t>
  </si>
  <si>
    <r>
      <t xml:space="preserve">metalis paneluri radiatori  </t>
    </r>
    <r>
      <rPr>
        <sz val="10"/>
        <rFont val="Sylfaen"/>
        <family val="1"/>
      </rPr>
      <t>H</t>
    </r>
    <r>
      <rPr>
        <sz val="10"/>
        <rFont val="AcadNusx"/>
        <family val="0"/>
      </rPr>
      <t>=0,6m</t>
    </r>
  </si>
  <si>
    <r>
      <t xml:space="preserve">kronSteini   </t>
    </r>
  </si>
  <si>
    <t>100m</t>
  </si>
  <si>
    <t>jami I:</t>
  </si>
  <si>
    <t>II. saqvabe</t>
  </si>
  <si>
    <t>gamanawilebeli kvanZis montaJi</t>
  </si>
  <si>
    <t>gamanawilebeli kvanZi</t>
  </si>
  <si>
    <t>avtomaturi haergamSvebi</t>
  </si>
  <si>
    <t>WanWiki</t>
  </si>
  <si>
    <t>jami II:</t>
  </si>
  <si>
    <t>zednadebi xarjebi - 10 %</t>
  </si>
  <si>
    <t>gegmiuri dagroveba- 8%</t>
  </si>
  <si>
    <t>liTonis furceli sisqe 4mm</t>
  </si>
  <si>
    <t>Sekvra</t>
  </si>
  <si>
    <t>krani 40mm</t>
  </si>
  <si>
    <t>betoni В_20</t>
  </si>
  <si>
    <t>monoliTuri betonis  saZirkvelis da zeZirkvelis mowyoba В_20 betoniT sakvamle milis qveS</t>
  </si>
  <si>
    <t>d100 mm-iani trapis montaJi saqvabeSi</t>
  </si>
  <si>
    <t>trapi  100mm</t>
  </si>
  <si>
    <t>komp.</t>
  </si>
  <si>
    <t>filtris montaJi</t>
  </si>
  <si>
    <t>liTonis damontaJebuli nawilebis  SeRebva  antikoroziuli saRebaviT samjer</t>
  </si>
  <si>
    <t>filtri</t>
  </si>
  <si>
    <t>t</t>
  </si>
  <si>
    <t>lokalur-resursuli xarjTaRricxva #1/5</t>
  </si>
  <si>
    <t>sabazro</t>
  </si>
  <si>
    <t>l. x. #1/5</t>
  </si>
  <si>
    <t>mTavari gamanawilebeli faris         dayeneba da momzadeba CarTvisaTvis</t>
  </si>
  <si>
    <t xml:space="preserve">mTavari gamanawilebeli fari </t>
  </si>
  <si>
    <t>გამწოვი ვენტილატორი</t>
  </si>
  <si>
    <t>გამწოვი სამზარეულოში</t>
  </si>
  <si>
    <t xml:space="preserve">CamrTveli erTpolusa samontaJo kolofiT </t>
  </si>
  <si>
    <t xml:space="preserve">ავტომატური amომrTvelebis dayeneba </t>
  </si>
  <si>
    <t>მ</t>
  </si>
  <si>
    <t>გრძ.მ</t>
  </si>
  <si>
    <t>შრომის დანახარჯი</t>
  </si>
  <si>
    <t>კ.სთ</t>
  </si>
  <si>
    <t>სხვა მანქანები</t>
  </si>
  <si>
    <t>ლარი</t>
  </si>
  <si>
    <t>სხვა მასალები</t>
  </si>
  <si>
    <t xml:space="preserve">ფოლადის კუთხოვანას (40×40×3მმ) მოწყობა დამიწებისათვის   </t>
  </si>
  <si>
    <t>ფოლადის კუთხოვანა 40×40×3 მმ</t>
  </si>
  <si>
    <t>ფოლადის კონსტრუქციების შეღებვა</t>
  </si>
  <si>
    <t>კვ.მ</t>
  </si>
  <si>
    <t>საღებავი</t>
  </si>
  <si>
    <t>კგ</t>
  </si>
  <si>
    <t>ოლიფა</t>
  </si>
  <si>
    <t xml:space="preserve">მრგვალი ფოლადის (d=18მმ) მონტაჟი ადგილობრივი დამიწებისათვის კუთხოვანას შტირებზე შედუღებით </t>
  </si>
  <si>
    <t>с</t>
  </si>
  <si>
    <t xml:space="preserve">unitazi  Camrecxi avziT didebis </t>
  </si>
  <si>
    <t>unitazi  Camrecxi avziT sabavSvo</t>
  </si>
  <si>
    <t>fexiani xelsabanis dayeneba (bavSvebisaTvis)</t>
  </si>
  <si>
    <t xml:space="preserve"> wylis gamacxeleblis (msgavsi `aristoni~-s)  montaJi 100l samzareuloSi</t>
  </si>
  <si>
    <t>Ø</t>
  </si>
  <si>
    <t>gamacxelebeli `aristoni~</t>
  </si>
  <si>
    <t>orseqciani sarecxelas montaJi samzareuloSi</t>
  </si>
  <si>
    <t>orseqciani sarecxela</t>
  </si>
  <si>
    <t>plastmasis sakanalizacio milis gayvana diametriT 70 (2,7)მმ</t>
  </si>
  <si>
    <t>milgayvaniloba 70(2,7)მმ</t>
  </si>
  <si>
    <t>fasonuri nawilebi d-70</t>
  </si>
  <si>
    <t>plastmasis sakanalizacio milis gayvana diametriT 50 (2,2) mm</t>
  </si>
  <si>
    <t>milgayvaniloba d-50(2,2)მმ</t>
  </si>
  <si>
    <r>
      <t xml:space="preserve">flinTusi laminirebuli </t>
    </r>
    <r>
      <rPr>
        <sz val="10"/>
        <rFont val="Calibri"/>
        <family val="2"/>
      </rPr>
      <t>H</t>
    </r>
    <r>
      <rPr>
        <sz val="10"/>
        <rFont val="AcadNusx"/>
        <family val="0"/>
      </rPr>
      <t>=4sm; sisqiT 2,5mm</t>
    </r>
  </si>
  <si>
    <r>
      <t xml:space="preserve">betoni </t>
    </r>
    <r>
      <rPr>
        <sz val="10"/>
        <rFont val="Calibri"/>
        <family val="2"/>
      </rPr>
      <t>B-</t>
    </r>
    <r>
      <rPr>
        <sz val="10"/>
        <rFont val="AcadNusx"/>
        <family val="0"/>
      </rPr>
      <t>15</t>
    </r>
  </si>
  <si>
    <r>
      <t xml:space="preserve">betoni </t>
    </r>
    <r>
      <rPr>
        <sz val="10"/>
        <rFont val="Calibri"/>
        <family val="2"/>
      </rPr>
      <t>B-</t>
    </r>
    <r>
      <rPr>
        <sz val="10"/>
        <rFont val="AcadNusx"/>
        <family val="0"/>
      </rPr>
      <t>20</t>
    </r>
  </si>
  <si>
    <t>Stefseluri rozeti damiwebis kontaqtiT da samontaJo kolofiT- დაცული klipsebiT</t>
  </si>
  <si>
    <t>saqaxalde unitazTan</t>
  </si>
  <si>
    <t>minis Wiqa jagrisiT</t>
  </si>
  <si>
    <t>sasapne</t>
  </si>
  <si>
    <t>tualetis mowyobilobebis montaJi SSm pirebis moTxovnaTa gaTvaliswinebiT</t>
  </si>
  <si>
    <t>saqaxalde avtomaturi kedlis</t>
  </si>
  <si>
    <r>
      <t>betoni  B</t>
    </r>
    <r>
      <rPr>
        <sz val="10"/>
        <rFont val="Calibri"/>
        <family val="2"/>
      </rPr>
      <t>B</t>
    </r>
    <r>
      <rPr>
        <sz val="10"/>
        <rFont val="AcadNusx"/>
        <family val="0"/>
      </rPr>
      <t>-25</t>
    </r>
  </si>
  <si>
    <t xml:space="preserve">metaloplastmasis fanjrebis da framugebis (TeTri feris, sisqiT 5,2sm, gaReba gadmokidebis meqanizmiT damcavi badeebiT) mowyoba </t>
  </si>
  <si>
    <t>damcavi bade</t>
  </si>
  <si>
    <t>metaloplastmasis fanjris bloki gareba gadmokidebis meqanizmebiT</t>
  </si>
  <si>
    <t xml:space="preserve">liTonis karis blokis mowyoba mowyobilobebTan erTad aranakleb Turquli  </t>
  </si>
  <si>
    <t>plastikati recxvadi</t>
  </si>
  <si>
    <t>keramikuli fila iatakis( keramograniti)</t>
  </si>
  <si>
    <t xml:space="preserve">xaoiani meTlaxis fila (mozaikis imitaciiT,keramograniti) </t>
  </si>
  <si>
    <t xml:space="preserve">iatakebze cementis moWimvis mowyoba sisqiT 50mm </t>
  </si>
  <si>
    <r>
      <t xml:space="preserve">betonis lenturi saZirkvlis mowyoba  betoni </t>
    </r>
    <r>
      <rPr>
        <b/>
        <sz val="10"/>
        <rFont val="Calibri"/>
        <family val="2"/>
      </rPr>
      <t>B</t>
    </r>
    <r>
      <rPr>
        <b/>
        <sz val="10"/>
        <rFont val="AcadNusx"/>
        <family val="0"/>
      </rPr>
      <t>-15</t>
    </r>
  </si>
  <si>
    <t>32</t>
  </si>
  <si>
    <t xml:space="preserve">wylis rezervuaris montaJi </t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</si>
  <si>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20</t>
    </r>
  </si>
  <si>
    <t>m2</t>
  </si>
  <si>
    <t>armatura</t>
  </si>
  <si>
    <t xml:space="preserve">iatakis  filebis mowyoba gare kibeebze   xaoiani (mozaikis imitaciiT, keramograniti) zedapiriT ,srialis sawinaaRmdego zedapiriT safexuris Sublis mopirkeTebiT, damcavi sartylebis mowyobiT   </t>
  </si>
  <si>
    <t>27</t>
  </si>
  <si>
    <t>29</t>
  </si>
  <si>
    <t>31</t>
  </si>
  <si>
    <t>42</t>
  </si>
  <si>
    <t xml:space="preserve">d25 mm-iani folgiani </t>
  </si>
  <si>
    <t>ცალი</t>
  </si>
  <si>
    <t>სირენის ხაზის მონტაჟი</t>
  </si>
  <si>
    <t>ჯამი</t>
  </si>
  <si>
    <t>SromiTi danaxarjebi</t>
  </si>
  <si>
    <t>კაც/სთ</t>
  </si>
  <si>
    <t>კომპლ.</t>
  </si>
  <si>
    <t>შრომითი დანახარჯი1,15*31</t>
  </si>
  <si>
    <t>კაც.სთ</t>
  </si>
  <si>
    <t>ერთწრედიანი სახანძრო სიგნალიზაციის პანელი</t>
  </si>
  <si>
    <t>აკუმულატორი</t>
  </si>
  <si>
    <t>სხვადასხვა მასალა</t>
  </si>
  <si>
    <t>სამისამართო კვამლის დეტექტორის დაყენება სამაგრი ძირით</t>
  </si>
  <si>
    <t xml:space="preserve"> შრომითი დანახარჯი 1,15*1</t>
  </si>
  <si>
    <t>სამისამართო კვამლის დეტექტორი</t>
  </si>
  <si>
    <t>სამაგრი ძირი</t>
  </si>
  <si>
    <t>სამისამართო ხელის ღილაკიანი დეტექტორის მონტაჟი</t>
  </si>
  <si>
    <t>შრომითი დანახარჯი 1,15*2</t>
  </si>
  <si>
    <t>სამისამართო ხელის ღილაკიანი დეტექტორი</t>
  </si>
  <si>
    <t>სირენა-საყვირის მონტაჟი</t>
  </si>
  <si>
    <t>შრომითი დანახარჯი 1,15*3</t>
  </si>
  <si>
    <t>საგანგაშო სიგნალი</t>
  </si>
  <si>
    <t>სახანძრო სიგნალიზაციის სადენის მონტაჟი</t>
  </si>
  <si>
    <t xml:space="preserve"> შრომითი დანახარჯი 1,15*0,13</t>
  </si>
  <si>
    <t>სახანძრო სიგნალიზაციის კაბელი 2х2х0,8 JH(st)HFF, 180FF, 180</t>
  </si>
  <si>
    <t>შრომითი დანახარჯი 1,15*0,13</t>
  </si>
  <si>
    <t>სირენის ხაზის მონტაჟი 2х1,5 მმ (N)2XH FE180</t>
  </si>
  <si>
    <t>სპილენძის ძარღვიანი სადენი N2XH 3X2.5მმ</t>
  </si>
  <si>
    <t>ლოკალურ-რესურსული ჯამი:</t>
  </si>
  <si>
    <t>ზედნადები ხარჯები (შრომითი რესურსებიდან)</t>
  </si>
  <si>
    <t>სახარჯთაღრიცხვო მოგება</t>
  </si>
  <si>
    <t xml:space="preserve">სულ ხარჯთარრიცხვით:                  </t>
  </si>
  <si>
    <t>saxanZro signalizacia</t>
  </si>
  <si>
    <t xml:space="preserve">სახანძრო სიგნალიზაციის მართვის პანელი  საკუმულატორით დაყენება </t>
  </si>
  <si>
    <t>lokalur-resursuli xarjTaRricxva #1-6</t>
  </si>
  <si>
    <r>
      <t xml:space="preserve">spilenZis ZarRviani sadeni კვეთით </t>
    </r>
    <r>
      <rPr>
        <sz val="10"/>
        <rFont val="Arial"/>
        <family val="2"/>
      </rPr>
      <t xml:space="preserve">NJM 3 × 4 კვ.მ </t>
    </r>
  </si>
  <si>
    <t xml:space="preserve">CamrTveli orpolusa samontaJo kolofiT </t>
  </si>
  <si>
    <t>BK</t>
  </si>
  <si>
    <t xml:space="preserve">SromiTi danaxarjebi </t>
  </si>
  <si>
    <t>horizontaluri damamiwebeli furclovani foladiT 40X4 mm</t>
  </si>
  <si>
    <t>metalokonstruqcia</t>
  </si>
  <si>
    <t>100 გრძ.მ</t>
  </si>
  <si>
    <r>
      <t>sakvamle mili  Ø</t>
    </r>
    <r>
      <rPr>
        <sz val="10"/>
        <rFont val="Sylfaen"/>
        <family val="1"/>
      </rPr>
      <t>Ø</t>
    </r>
    <r>
      <rPr>
        <sz val="10"/>
        <rFont val="AcadNusx"/>
        <family val="0"/>
      </rPr>
      <t>=d273X5 (baziT, qolgiTa da mWimebiT)</t>
    </r>
  </si>
  <si>
    <t>l. x. #1/6</t>
  </si>
  <si>
    <t>signalizacia</t>
  </si>
  <si>
    <t xml:space="preserve">milgayvaniloba folgis izolaciiT d-20 </t>
  </si>
  <si>
    <t>plastmasis sakanalizacio milis gayvana diametriT 100 (sn-8)</t>
  </si>
  <si>
    <t>milgayvaniloba 100 mm (sn-8) fasonuri nawilebiT</t>
  </si>
  <si>
    <t>dasajdomi sabavSvo (2), SSm pirebis (1) da didebis (1) unitazebis montaJi</t>
  </si>
  <si>
    <t xml:space="preserve">unitazi SSm pirebis </t>
  </si>
  <si>
    <t>Sxap-Semrevis montaJi</t>
  </si>
  <si>
    <t xml:space="preserve"> xelsabaniSSm pirebisaTvis</t>
  </si>
  <si>
    <t>Sxapiis sakidi SemreviT sxvadasxva doneebiT</t>
  </si>
  <si>
    <t>faifuris xelsabani mowyobilobebiT bavSvebis</t>
  </si>
  <si>
    <t>onkani samsegmentiani, srulgamtari</t>
  </si>
  <si>
    <t xml:space="preserve">trapi </t>
  </si>
  <si>
    <t xml:space="preserve">trapebis  montaJi </t>
  </si>
  <si>
    <t xml:space="preserve">rezervuari 500 l polieTilenis </t>
  </si>
  <si>
    <t>transporti</t>
  </si>
  <si>
    <t>vitraJi erTmagi miniT</t>
  </si>
  <si>
    <t>laminirebuli parketi  11 mm, klasi 32.</t>
  </si>
  <si>
    <t>webo-cementi yinvagamZle</t>
  </si>
  <si>
    <t xml:space="preserve"> samSeneblo nagvis zidva 1 km manZilze</t>
  </si>
  <si>
    <t>saxanZro karadis montaJi</t>
  </si>
  <si>
    <t xml:space="preserve"> SromiTi danaxarji 1,15*2,67</t>
  </si>
  <si>
    <t xml:space="preserve"> manqanebi 1,15*0,29</t>
  </si>
  <si>
    <t>karada kompleqti naqsovi milsadeniT,saqSeniTa da saxeluriT</t>
  </si>
  <si>
    <t xml:space="preserve">komp </t>
  </si>
  <si>
    <t xml:space="preserve"> sxvadasxva masalebi</t>
  </si>
  <si>
    <t>plasamasis wyalgayvanilobis milebis gayvana diametriT 40 mm-mde</t>
  </si>
  <si>
    <t xml:space="preserve">milgayvaniloba d-32 </t>
  </si>
  <si>
    <t>orseqciani sarecxela didi</t>
  </si>
  <si>
    <t>100 m3</t>
  </si>
  <si>
    <t>kanalizaciis Wis polimeruli xufi</t>
  </si>
  <si>
    <t>cementis xsnari</t>
  </si>
  <si>
    <t xml:space="preserve">plastmasis mili arm. d=40mm </t>
  </si>
  <si>
    <t>haergamSvebis  montaJi</t>
  </si>
  <si>
    <t xml:space="preserve">d32 mm-iani folgiani </t>
  </si>
  <si>
    <t xml:space="preserve">fitingebi  d=20-40mm </t>
  </si>
  <si>
    <t xml:space="preserve">uku ventili </t>
  </si>
  <si>
    <t xml:space="preserve"> ventili 40mm</t>
  </si>
  <si>
    <t>ventili radiatoris (Sesvla)</t>
  </si>
  <si>
    <t>sanTura</t>
  </si>
  <si>
    <r>
      <rPr>
        <b/>
        <sz val="10"/>
        <color indexed="8"/>
        <rFont val="Times New Roman"/>
        <family val="1"/>
      </rPr>
      <t>45</t>
    </r>
    <r>
      <rPr>
        <b/>
        <sz val="10"/>
        <color indexed="8"/>
        <rFont val="AcadNusx"/>
        <family val="0"/>
      </rPr>
      <t xml:space="preserve">  </t>
    </r>
    <r>
      <rPr>
        <b/>
        <sz val="10"/>
        <color indexed="8"/>
        <rFont val="Arial"/>
        <family val="2"/>
      </rPr>
      <t xml:space="preserve"> kw</t>
    </r>
    <r>
      <rPr>
        <b/>
        <sz val="10"/>
        <color indexed="8"/>
        <rFont val="AcadNusx"/>
        <family val="0"/>
      </rPr>
      <t xml:space="preserve"> warmadobis gaTbobis qvabis montaJi</t>
    </r>
  </si>
  <si>
    <r>
      <t>foladis qvabi 45</t>
    </r>
    <r>
      <rPr>
        <sz val="10"/>
        <rFont val="Arial"/>
        <family val="2"/>
      </rPr>
      <t xml:space="preserve"> kw</t>
    </r>
    <r>
      <rPr>
        <sz val="10"/>
        <rFont val="AcadNusx"/>
        <family val="0"/>
      </rPr>
      <t xml:space="preserve"> </t>
    </r>
  </si>
  <si>
    <t>sacirkulacio tumbo -awevis simaRle aranakleb 4 m</t>
  </si>
  <si>
    <t>mafarToebeli WurWlis montaJi V=80 litri 10 bari</t>
  </si>
  <si>
    <t>safarToebeli WurWeli V=80l 10 bari</t>
  </si>
  <si>
    <t>betoni В-20</t>
  </si>
  <si>
    <t>Suaxevis municipalitetis maxalakiZeebis  sabavSvo baRis mowyoba</t>
  </si>
  <si>
    <t>betoni blokebi standartuli 39X19X19sm  pemza (9,34*62,5)</t>
  </si>
  <si>
    <r>
      <t>100 m</t>
    </r>
    <r>
      <rPr>
        <vertAlign val="superscript"/>
        <sz val="10"/>
        <rFont val="AcadNusx"/>
        <family val="0"/>
      </rPr>
      <t>2</t>
    </r>
  </si>
  <si>
    <t xml:space="preserve">daxerxili xis masala sxvadasxva zomis </t>
  </si>
  <si>
    <t>mavTuli katanka, liTonis detalebi</t>
  </si>
  <si>
    <t>samSeneblo lursmani</t>
  </si>
  <si>
    <t>ficari III x. sisqiT 30 mm</t>
  </si>
  <si>
    <t xml:space="preserve">moTutiebuli gofrirebuli furclebiT 0.5mm  </t>
  </si>
  <si>
    <t>Tunuqi moTuTiebuli  გლუვი</t>
  </si>
  <si>
    <t>lursmani  burulis moTuTiebuli სპეციალური</t>
  </si>
  <si>
    <t>ც</t>
  </si>
  <si>
    <t xml:space="preserve"> კეხის მოწყობა</t>
  </si>
  <si>
    <t xml:space="preserve"> 100 გრძმ</t>
  </si>
  <si>
    <t>შრომითი დანახარჯები</t>
  </si>
  <si>
    <t>სხვადასხვა მანქანები</t>
  </si>
  <si>
    <r>
      <rPr>
        <sz val="10"/>
        <rFont val="AcadNusx"/>
        <family val="0"/>
      </rPr>
      <t xml:space="preserve">moTuTiebuli </t>
    </r>
    <r>
      <rPr>
        <sz val="10"/>
        <rFont val="Sylfaen"/>
        <family val="1"/>
      </rPr>
      <t xml:space="preserve"> კეხი</t>
    </r>
  </si>
  <si>
    <t xml:space="preserve">გრძ.მ </t>
  </si>
  <si>
    <t>სჭვალი</t>
  </si>
  <si>
    <t>ხსნარი antiseptikური</t>
  </si>
  <si>
    <t>სამაგრი ლითონის</t>
  </si>
  <si>
    <r>
      <rPr>
        <sz val="10"/>
        <rFont val="AcadNusx"/>
        <family val="0"/>
      </rPr>
      <t xml:space="preserve">თუნუქის </t>
    </r>
    <r>
      <rPr>
        <sz val="10"/>
        <rFont val="Sylfaen"/>
        <family val="1"/>
      </rPr>
      <t xml:space="preserve">   ღარი</t>
    </r>
  </si>
  <si>
    <t xml:space="preserve"> თუნუქის წყალსაწრეტი მილის მოწყობა  </t>
  </si>
  <si>
    <r>
      <rPr>
        <sz val="10"/>
        <rFont val="AcadNusx"/>
        <family val="0"/>
      </rPr>
      <t xml:space="preserve">feradi Tunuqis(metalokramitis) </t>
    </r>
    <r>
      <rPr>
        <sz val="10"/>
        <rFont val="Sylfaen"/>
        <family val="1"/>
      </rPr>
      <t xml:space="preserve"> საწვიმარი  მილი </t>
    </r>
  </si>
  <si>
    <t>იგივე მასალის   ძაბრი</t>
  </si>
  <si>
    <t>-</t>
  </si>
  <si>
    <t xml:space="preserve">იგივე მასალის მუხლი </t>
  </si>
  <si>
    <r>
      <rPr>
        <b/>
        <sz val="10"/>
        <rFont val="AcadNusx"/>
        <family val="0"/>
      </rPr>
      <t xml:space="preserve"> </t>
    </r>
    <r>
      <rPr>
        <b/>
        <sz val="10"/>
        <rFont val="Sylfaen"/>
        <family val="1"/>
      </rPr>
      <t xml:space="preserve">წყალშემკრები ღარის  მოწყობა </t>
    </r>
  </si>
  <si>
    <t xml:space="preserve">metaloplastmasis karis blokebis da moZravi vitraJis mowyoba karis mowyobilobebTan erTad </t>
  </si>
  <si>
    <t>kvadratuli mili20*40*2</t>
  </si>
  <si>
    <t>kvadratuli mili40*40*2</t>
  </si>
  <si>
    <t>liTonis mili 50*2 mm</t>
  </si>
  <si>
    <t>100kv.m</t>
  </si>
  <si>
    <t>TabaSir muyaos fila</t>
  </si>
  <si>
    <t>plintusi</t>
  </si>
  <si>
    <r>
      <t xml:space="preserve"> m</t>
    </r>
    <r>
      <rPr>
        <b/>
        <vertAlign val="superscript"/>
        <sz val="10"/>
        <rFont val="AcadNusx"/>
        <family val="0"/>
      </rPr>
      <t>2</t>
    </r>
  </si>
  <si>
    <t>kv.m.</t>
  </si>
  <si>
    <t xml:space="preserve">saRebavi  recxvadi bavSvTa saTavsoebisaTvis </t>
  </si>
  <si>
    <t xml:space="preserve">miwis damuSaveba xeliT saZirkvlSi betonis   kibeebisa da pandusisaTvis  </t>
  </si>
  <si>
    <t>pandusis  mowyoba В-20 betonisagan  qimebis (10X10sm) da kedlebis mowyobiT</t>
  </si>
  <si>
    <t xml:space="preserve">BbaTqaSis mowyoba pandusis kedlebze </t>
  </si>
  <si>
    <t>SromiTi danaxarji k=0,4</t>
  </si>
  <si>
    <t xml:space="preserve">betonis sarinelis mowyoba В-15 betonisagan sisqiT 10 sm siganiT 60 da sisqiT 10 sm </t>
  </si>
  <si>
    <t>kvadratuli mili100*100*3</t>
  </si>
  <si>
    <t>Sromis danaxarjebi 88,7×0,5</t>
  </si>
  <si>
    <t>sxva manqana 9,8×0,5</t>
  </si>
  <si>
    <t xml:space="preserve">xis kari-fanjris  blokebis demontaJi </t>
  </si>
  <si>
    <t>milgayvaniloba d-40</t>
  </si>
  <si>
    <r>
      <t xml:space="preserve">foladis mili </t>
    </r>
    <r>
      <rPr>
        <sz val="10"/>
        <color indexed="8"/>
        <rFont val="Arial"/>
        <family val="2"/>
      </rPr>
      <t xml:space="preserve">d57(3,5) </t>
    </r>
  </si>
  <si>
    <r>
      <t xml:space="preserve"> wyalgayvanilobis   milis mowyoba foladis  </t>
    </r>
    <r>
      <rPr>
        <b/>
        <sz val="10"/>
        <color indexed="8"/>
        <rFont val="Arial"/>
        <family val="2"/>
      </rPr>
      <t xml:space="preserve">d57(3,5)  </t>
    </r>
    <r>
      <rPr>
        <b/>
        <sz val="10"/>
        <color indexed="8"/>
        <rFont val="AcadNusx"/>
        <family val="0"/>
      </rPr>
      <t xml:space="preserve"> milebiT hidravlikuri gamocdiT</t>
    </r>
  </si>
  <si>
    <t>ventili 40</t>
  </si>
  <si>
    <t>ventili pl d-15mm</t>
  </si>
  <si>
    <t xml:space="preserve"> xelsabanis dayeneba (didebisaTvis)</t>
  </si>
  <si>
    <r>
      <t xml:space="preserve">spilenZis ZarRviani sadeni კვეთით </t>
    </r>
    <r>
      <rPr>
        <sz val="10"/>
        <rFont val="Arial"/>
        <family val="2"/>
      </rPr>
      <t xml:space="preserve">NJM 5 × 10 კვ.მ </t>
    </r>
  </si>
  <si>
    <r>
      <t xml:space="preserve">spilenZis ZarRviani sadeni კვეთით </t>
    </r>
    <r>
      <rPr>
        <sz val="10"/>
        <rFont val="Arial"/>
        <family val="2"/>
      </rPr>
      <t xml:space="preserve">N2XH3 × 2,5კვ.მ </t>
    </r>
  </si>
  <si>
    <r>
      <t xml:space="preserve">spilenZis ZarRviani sadeni კვეთით </t>
    </r>
    <r>
      <rPr>
        <sz val="10"/>
        <rFont val="Arial"/>
        <family val="2"/>
      </rPr>
      <t xml:space="preserve">NJM 5 × 4კვ.მ </t>
    </r>
  </si>
  <si>
    <t xml:space="preserve"> მილი 32 მმ cecxlgamzle</t>
  </si>
  <si>
    <t>samagri</t>
  </si>
  <si>
    <t xml:space="preserve">sakabelo arxi Siga gayvanilobis </t>
  </si>
  <si>
    <t>ავტომატური ამომრთველი  სამpolusa 3 p25ა</t>
  </si>
  <si>
    <t xml:space="preserve">ავტომატური ამომრთველი  სამpolusa 3p16ა </t>
  </si>
  <si>
    <t xml:space="preserve">ავტომატური ამომრთველი  სამpolusa 3p16ა6k 30ma </t>
  </si>
  <si>
    <t>ავტომატური ამომრთველი  erTpolusa 1p16a 30 mა</t>
  </si>
  <si>
    <t xml:space="preserve">ავტომატური ამომრთველი  erTpolusa 1p10a </t>
  </si>
  <si>
    <t xml:space="preserve"> erTpolusa da orpolusa CamrTvelebis dayeneba </t>
  </si>
  <si>
    <t xml:space="preserve"> Stefseluri rozetebis dayeneba  დამიწების კონტაქტით  დაცული ,klipsebiT</t>
  </si>
  <si>
    <r>
      <t>ДБО6565</t>
    </r>
    <r>
      <rPr>
        <sz val="10"/>
        <rFont val="AcadNusx"/>
        <family val="0"/>
      </rPr>
      <t xml:space="preserve"> tipis sanaTi </t>
    </r>
    <r>
      <rPr>
        <sz val="10"/>
        <rFont val="Arial"/>
        <family val="2"/>
      </rPr>
      <t xml:space="preserve">LED-40w;230v;50H;3000 LM;არტიკული ELDVO1-L6565-40-0-4500-K01 </t>
    </r>
    <r>
      <rPr>
        <sz val="10"/>
        <rFont val="AcadNusx"/>
        <family val="0"/>
      </rPr>
      <t>gabarituli zomebi</t>
    </r>
    <r>
      <rPr>
        <sz val="10"/>
        <rFont val="Arial"/>
        <family val="2"/>
      </rPr>
      <t xml:space="preserve"> 595×595×45 ГОСТ IEC 60598-1, ГОСТ IEC 60598-2-2</t>
    </r>
  </si>
  <si>
    <r>
      <t xml:space="preserve">ДПО4403 </t>
    </r>
    <r>
      <rPr>
        <sz val="10"/>
        <rFont val="AcadNusx"/>
        <family val="0"/>
      </rPr>
      <t>tipis sanaT</t>
    </r>
    <r>
      <rPr>
        <sz val="10"/>
        <rFont val="Arial"/>
        <family val="2"/>
      </rPr>
      <t xml:space="preserve">iLELED-40w;230v;50H;1000 LM;არტიკული ELDVO1-L6565-40-0-4500-K01 </t>
    </r>
    <r>
      <rPr>
        <sz val="10"/>
        <rFont val="AcadNusx"/>
        <family val="0"/>
      </rPr>
      <t>gabarituli zomebi</t>
    </r>
    <r>
      <rPr>
        <sz val="10"/>
        <rFont val="Arial"/>
        <family val="2"/>
      </rPr>
      <t xml:space="preserve"> 195×195×11 ГОСТ IEC 60598-1, ГОСТ IEC 60598-2-2</t>
    </r>
  </si>
  <si>
    <r>
      <t>ДБО404065</t>
    </r>
    <r>
      <rPr>
        <sz val="10"/>
        <rFont val="AcadNusx"/>
        <family val="0"/>
      </rPr>
      <t xml:space="preserve"> tipis sanaT</t>
    </r>
    <r>
      <rPr>
        <sz val="10"/>
        <rFont val="Arial"/>
        <family val="2"/>
      </rPr>
      <t xml:space="preserve">iLELED-40w;230v;50H;4000 LM;არტიკული ELDVO1-L6565-40-0-4500-K01 </t>
    </r>
    <r>
      <rPr>
        <sz val="10"/>
        <rFont val="AcadNusx"/>
        <family val="0"/>
      </rPr>
      <t>gabarituli zomebi</t>
    </r>
    <r>
      <rPr>
        <sz val="10"/>
        <rFont val="Arial"/>
        <family val="2"/>
      </rPr>
      <t xml:space="preserve"> 595×595×11 ГОСТ IEC 60598-1, ГОСТ IEC 60598-2-2</t>
    </r>
  </si>
  <si>
    <r>
      <t xml:space="preserve">CCA1001 </t>
    </r>
    <r>
      <rPr>
        <sz val="9"/>
        <rFont val="AcadNusx"/>
        <family val="0"/>
      </rPr>
      <t xml:space="preserve">art. </t>
    </r>
    <r>
      <rPr>
        <sz val="9"/>
        <rFont val="Arial"/>
        <family val="2"/>
      </rPr>
      <t>LSSA0-1001-iLELED-003-K03 3w;230v;50H;40 LM;</t>
    </r>
    <r>
      <rPr>
        <sz val="9"/>
        <rFont val="AcadNusx"/>
        <family val="0"/>
      </rPr>
      <t>Suqdioduri sanaTi akumulatoriT</t>
    </r>
    <r>
      <rPr>
        <sz val="9"/>
        <rFont val="Arial"/>
        <family val="2"/>
      </rPr>
      <t xml:space="preserve"> </t>
    </r>
    <r>
      <rPr>
        <sz val="9"/>
        <rFont val="AcadNusx"/>
        <family val="0"/>
      </rPr>
      <t xml:space="preserve">avariuli ganaTebisaTvis warweriT,,gasasvleli,, </t>
    </r>
    <r>
      <rPr>
        <sz val="9"/>
        <rFont val="Arial"/>
        <family val="2"/>
      </rPr>
      <t xml:space="preserve"> </t>
    </r>
    <r>
      <rPr>
        <sz val="9"/>
        <rFont val="AcadNusx"/>
        <family val="0"/>
      </rPr>
      <t>gabarituli zomebi</t>
    </r>
    <r>
      <rPr>
        <sz val="9"/>
        <rFont val="Arial"/>
        <family val="2"/>
      </rPr>
      <t xml:space="preserve"> 165×180×25. ГОСТ IEC 60598-2-22.</t>
    </r>
  </si>
  <si>
    <t>sacirkulacio tumbos montaJi, awevis simaRle aranakleb 10m</t>
  </si>
  <si>
    <t xml:space="preserve">dizelis sanTuris montaJi </t>
  </si>
  <si>
    <t>d63 mm-de folgiani cxeli wylis milsadenis montaJi</t>
  </si>
  <si>
    <t>d63mm-iani - kedlis sisqiT S=10,5 mm. - PN-25 folgiani</t>
  </si>
  <si>
    <t xml:space="preserve">fitingebi </t>
  </si>
  <si>
    <t>betoniВ20</t>
  </si>
  <si>
    <t>fari ficris. yalibis</t>
  </si>
  <si>
    <t>ficari Camoganuli III x 40-mm da zeviT</t>
  </si>
  <si>
    <r>
      <t xml:space="preserve">III kategoriis gruntis damuSaveba xeliT wyalgayvanilobis milebis,  da rezervuaris saZirkvlis qveS </t>
    </r>
    <r>
      <rPr>
        <b/>
        <sz val="9"/>
        <rFont val="AcadNusx"/>
        <family val="0"/>
      </rPr>
      <t>(50X0,2X0,6m)</t>
    </r>
  </si>
  <si>
    <t>დიზელ გენერატორის მონტაჟი</t>
  </si>
  <si>
    <r>
      <t>dizel-generatori daxurul garsacmSi 
ДГУ12,2 РПМ1(192</t>
    </r>
    <r>
      <rPr>
        <sz val="10"/>
        <rFont val="Calibri"/>
        <family val="2"/>
      </rPr>
      <t>×</t>
    </r>
    <r>
      <rPr>
        <sz val="10"/>
        <rFont val="AcadNusx"/>
        <family val="0"/>
      </rPr>
      <t>95</t>
    </r>
    <r>
      <rPr>
        <sz val="10"/>
        <rFont val="Calibri"/>
        <family val="2"/>
      </rPr>
      <t>×</t>
    </r>
    <r>
      <rPr>
        <sz val="10"/>
        <rFont val="AcadNusx"/>
        <family val="0"/>
      </rPr>
      <t>500 მმ,980kg)rezervisavt.CarTvis fariT (</t>
    </r>
    <r>
      <rPr>
        <sz val="10"/>
        <rFont val="Arial"/>
        <family val="2"/>
      </rPr>
      <t>APB</t>
    </r>
    <r>
      <rPr>
        <sz val="10"/>
        <rFont val="AcadNusx"/>
        <family val="0"/>
      </rPr>
      <t>) 12kvt/15kvaA(maqs.13,2 kvt/16,5 kva)/ 380 v</t>
    </r>
  </si>
  <si>
    <t xml:space="preserve">plastmasis gamanawilebeli kolofi </t>
  </si>
  <si>
    <t xml:space="preserve">sakabelo arxi უწვადი ლითონის </t>
  </si>
  <si>
    <r>
      <t xml:space="preserve">spilenZis ZarRviani sadeni კვეთით </t>
    </r>
    <r>
      <rPr>
        <sz val="10"/>
        <rFont val="Arial"/>
        <family val="2"/>
      </rPr>
      <t xml:space="preserve">N2XH3 × 1,5კვ.მ </t>
    </r>
  </si>
  <si>
    <t xml:space="preserve"> monoliTuri rkinabetonis  kanalizaciis  Wis mowyoba (3 cali)</t>
  </si>
  <si>
    <t>plastmasis mili d=32mm  12,5 atm</t>
  </si>
  <si>
    <r>
      <t>gofrirebuli mili d=150mm (</t>
    </r>
    <r>
      <rPr>
        <sz val="10"/>
        <rFont val="Calibri"/>
        <family val="2"/>
      </rPr>
      <t>SN</t>
    </r>
    <r>
      <rPr>
        <sz val="10"/>
        <rFont val="AcadNusx"/>
        <family val="0"/>
      </rPr>
      <t>-4)</t>
    </r>
  </si>
  <si>
    <t>arsebuli dizelis rezervuaris damontaJeba</t>
  </si>
  <si>
    <t>rezervuari arsebuli</t>
  </si>
  <si>
    <t>d273X5 mm-iani liTonis sakvamuri milsadenis montaJi calmxrivad betonSi Casmuli ankerebSi damagrebiT (ორი არსებული  საკვამური მილის გადმოტანა დემონტაჟი-მონტაჟი )</t>
  </si>
  <si>
    <t>ლითონის პროფილებით</t>
  </si>
  <si>
    <t>კვმ</t>
  </si>
  <si>
    <t xml:space="preserve">TabaSir muyaos nakeris  lenti </t>
  </si>
  <si>
    <t xml:space="preserve">saxuravis ხის კონსტრუქციuli elementebis maurlatis,iribanebis dgarebis, xis koWebis,nivnivebis da sxva elementebis  mowyoba </t>
  </si>
  <si>
    <t>xaoiani meTlaxis filebis mowyoba sankvaneb. samz. sasad. Ffoie</t>
  </si>
  <si>
    <t>100 
kv.m</t>
  </si>
  <si>
    <t>liTonis dgarebisa da liTonis  moajirebis mowyoba kibeebze , pandusze aivanze</t>
  </si>
  <si>
    <t xml:space="preserve"> kafelis filebis akvra mTel simaRleze kedelze svel wertilebSi, samz.sasadilo</t>
  </si>
  <si>
    <t>beteki-cementis duRabi 1:3</t>
  </si>
  <si>
    <t xml:space="preserve"> xis konstruqciebze Sekiduli Weris mowyoba liTonis profilebiT TabaSirmuyaos nestgamZle filebiT (sisqiT 12,5mm; 1,2×2,5m).</t>
  </si>
  <si>
    <t xml:space="preserve">materialuri da Sromis resursebi </t>
  </si>
  <si>
    <t>პროექტით</t>
  </si>
  <si>
    <r>
      <t xml:space="preserve">monoliTuri betonis saZirkvlis mowyoba  </t>
    </r>
    <r>
      <rPr>
        <b/>
        <sz val="12"/>
        <rFont val="AcadNusx"/>
        <family val="0"/>
      </rPr>
      <t>B</t>
    </r>
    <r>
      <rPr>
        <b/>
        <sz val="10"/>
        <rFont val="AcadNusx"/>
        <family val="0"/>
      </rPr>
      <t xml:space="preserve"> 20 klasis betoniT rezervuaris sayrdenebisaTvis</t>
    </r>
  </si>
  <si>
    <t>armatura АI, d-6mm, 1587,6- biji-20sm</t>
  </si>
  <si>
    <t>armatura  АIII, d-14mm-529,2 (m)</t>
  </si>
  <si>
    <t>armatura АI,d-6mm, 303,75(m), biji-20sm</t>
  </si>
  <si>
    <t>saxuravze   Tovlis dacurebis sawinaaRmdego barieris (milisebri TovldamWeri) mowyoba da SeRebva.</t>
  </si>
  <si>
    <t>armatura  АIII, d20mm-291,6 (m)</t>
  </si>
  <si>
    <t xml:space="preserve">me-2 sarTulis rk/betonis svetebis mowyoba  betoni  В-20 </t>
  </si>
  <si>
    <t xml:space="preserve"> wyalgayvanilobis mowyoba plastmasis  milebiT  d=32mm, 12.5 atmosferoiani</t>
  </si>
  <si>
    <r>
      <t>rk/betonis sartylebisa da gulanebis  konstruqciis  mowyoba betoni B</t>
    </r>
    <r>
      <rPr>
        <b/>
        <sz val="10"/>
        <rFont val="Calibri"/>
        <family val="2"/>
      </rPr>
      <t>B</t>
    </r>
    <r>
      <rPr>
        <b/>
        <sz val="10"/>
        <rFont val="AcadNusx"/>
        <family val="0"/>
      </rPr>
      <t xml:space="preserve">-20 </t>
    </r>
  </si>
  <si>
    <t xml:space="preserve">kedlebis da tixrebis amoSeneba პემზის  wvrili sakedle blokebiT sardafis CaTvliT39X19X19sm da 39X19X10sm </t>
  </si>
  <si>
    <t xml:space="preserve">tixrebis mowyoba mcire zomis betonis blokebisagan 38×10×19 sm </t>
  </si>
  <si>
    <t xml:space="preserve">molartyvis cecxldacva </t>
  </si>
  <si>
    <t>xis elementebis antiseptireba</t>
  </si>
  <si>
    <t>30</t>
  </si>
  <si>
    <t>35</t>
  </si>
  <si>
    <t>37</t>
  </si>
  <si>
    <t>38</t>
  </si>
  <si>
    <t>40</t>
  </si>
  <si>
    <r>
      <t xml:space="preserve"> gruntis damuSaveba xeliT kanalizaciis milebis </t>
    </r>
    <r>
      <rPr>
        <b/>
        <sz val="9"/>
        <rFont val="AcadNusx"/>
        <family val="0"/>
      </rPr>
      <t>qveS 150×0,4×0,7</t>
    </r>
  </si>
  <si>
    <r>
      <t>kanalizaciis  gofrirebuli milebis mowyoba d=150mm (</t>
    </r>
    <r>
      <rPr>
        <b/>
        <sz val="10"/>
        <rFont val="Calibri"/>
        <family val="2"/>
      </rPr>
      <t>SN</t>
    </r>
    <r>
      <rPr>
        <b/>
        <sz val="10"/>
        <rFont val="AcadNusx"/>
        <family val="0"/>
      </rPr>
      <t xml:space="preserve">-4) </t>
    </r>
  </si>
  <si>
    <r>
      <t xml:space="preserve">septikuri saleqaris monoliTuri betonis kedlebis, tixaris da zeZirkvlis mowyoba </t>
    </r>
    <r>
      <rPr>
        <b/>
        <sz val="10"/>
        <rFont val="Arial"/>
        <family val="2"/>
      </rPr>
      <t xml:space="preserve">B </t>
    </r>
    <r>
      <rPr>
        <b/>
        <sz val="10"/>
        <rFont val="AcadNusx"/>
        <family val="0"/>
      </rPr>
      <t>20   betonisagan gadaxurvis betonis saxuravTan erTad</t>
    </r>
  </si>
  <si>
    <t>25</t>
  </si>
  <si>
    <t>28</t>
  </si>
  <si>
    <t>36</t>
  </si>
  <si>
    <t>47</t>
  </si>
  <si>
    <t>გარე წყალი</t>
  </si>
  <si>
    <t>გარე კანალიზაცია</t>
  </si>
  <si>
    <t>l. x. #1/7</t>
  </si>
  <si>
    <t>l. x. #1/8</t>
  </si>
  <si>
    <t>l. x. #1/9</t>
  </si>
  <si>
    <t>l. x. #1/10</t>
  </si>
  <si>
    <t>l. x. #1/11</t>
  </si>
  <si>
    <t>l. x. #1/12</t>
  </si>
  <si>
    <t xml:space="preserve"> danadgari-inventari montaJiT (sabavSvo atraqcionebi)</t>
  </si>
  <si>
    <t>sabavSvo atraqcioni CamosasrialeblebiT montaJiT</t>
  </si>
  <si>
    <t>sabavSvo atraqcioni  aiwona - daiwona</t>
  </si>
  <si>
    <t>saqanela</t>
  </si>
  <si>
    <t>DABA Suaxevis municipalitetis sofel maxalakiZeebis baga-baRis ezos keTilmowyoba sabavSvo atraqcionebis mowyobiT</t>
  </si>
  <si>
    <t>saproeqto monacemze</t>
  </si>
  <si>
    <t>cementis moWimvis mowyoba saSualo sisqiT 30mm</t>
  </si>
  <si>
    <t xml:space="preserve">SromiTi danaxarji   40,2 +0,91X2 </t>
  </si>
  <si>
    <t>manqanebi 1,25 +0,23X2</t>
  </si>
  <si>
    <t>cementis xsnari 1:2   2,2 +0,51X2</t>
  </si>
  <si>
    <t xml:space="preserve">rezinis (kauCukis filebi) safaris mowyoba, simaRliT 30mm. </t>
  </si>
  <si>
    <t>kauCukis filebi zomiT 400×400×30 (mm)</t>
  </si>
  <si>
    <t>webo</t>
  </si>
  <si>
    <t xml:space="preserve">        </t>
  </si>
  <si>
    <t>დანადგარ ინვენტარი 1-9</t>
  </si>
  <si>
    <t>ეზოს კეთილმოწყობა 1-10</t>
  </si>
  <si>
    <t>I sarTuli, bagabaRi</t>
  </si>
  <si>
    <t xml:space="preserve">gruntis damuSaveba xeliT saZirkvlis     qveS </t>
  </si>
  <si>
    <t xml:space="preserve">SromiTi danaxarji k=1,2 </t>
  </si>
  <si>
    <t xml:space="preserve"> RorRis (10 sm) safuZvelis mowyoba  filis  da saZirkvlebis  qveS </t>
  </si>
  <si>
    <t>balasti</t>
  </si>
  <si>
    <t>RorRi m 400 fr.40-70mm  -30 sm</t>
  </si>
  <si>
    <t>safuZvlis filis mowyoba -0,00niS-ze sisqiT 10 sm (dabazi(4,5*4*0,15) kb.m</t>
  </si>
  <si>
    <t xml:space="preserve">metaloplastmasis fanjrebis-6c  (TeTri feris, sisqiT 5,2sm) mowyoba </t>
  </si>
  <si>
    <t xml:space="preserve">metaloplastmasis karis blokebis  mowyoba karis mowyobilobebTan erTad </t>
  </si>
  <si>
    <t xml:space="preserve">liTonis karis blokis mowyoba mowyobilobebTan erTad aranakleb Turquli-(1,0*2,9)da (1,0*1,8)*2c </t>
  </si>
  <si>
    <t>xaoiani meTlaxis filebis mowyoba (Sesasvleli, zala)</t>
  </si>
  <si>
    <t>keramikuli fila iatakis</t>
  </si>
  <si>
    <t>B karisa da fanjrebis ferdoebis baTqaSi</t>
  </si>
  <si>
    <t xml:space="preserve"> kafelis filebis akvra kedelze </t>
  </si>
  <si>
    <t xml:space="preserve">Siga kedlebis, Weris  damuSaveba da  SeRebva karis da fanjris ferdoebis CaTvliT recxvadi  saRebaviT </t>
  </si>
  <si>
    <t xml:space="preserve">saRebavi  recxvadi  </t>
  </si>
  <si>
    <t xml:space="preserve"> inventaruli xaraCos dayeneba da daSla simaRliT 3.2 metramde </t>
  </si>
  <si>
    <t>სამშენებლო 1-11</t>
  </si>
  <si>
    <t>plasamasis wyalgayvanilobis milebis gayvana diametriT 25 mm-mde</t>
  </si>
  <si>
    <t>fitingi d-25mm</t>
  </si>
  <si>
    <t>ventili pl d-25mm</t>
  </si>
  <si>
    <t>შიგა წყალი 1-12</t>
  </si>
  <si>
    <t>axali onkanis montaJi</t>
  </si>
  <si>
    <t>onkani</t>
  </si>
  <si>
    <t>arsebuli xelsabanis dayeneba misi aqsesuarebiT</t>
  </si>
  <si>
    <t xml:space="preserve">arsebuli xelsabani mowyobilobebiT </t>
  </si>
  <si>
    <t xml:space="preserve"> ventilis montaJi</t>
  </si>
  <si>
    <t xml:space="preserve">arsebuli sarecxelas montaJi </t>
  </si>
  <si>
    <t xml:space="preserve"> sarecxela</t>
  </si>
  <si>
    <t>შიგა კანალიზაცია 1-13</t>
  </si>
  <si>
    <r>
      <t xml:space="preserve">spilenZis ZarRviani sadeni კვეთით </t>
    </r>
    <r>
      <rPr>
        <sz val="10"/>
        <rFont val="Arial"/>
        <family val="2"/>
      </rPr>
      <t>NJM 3 × 10 კვ.მ (გარედან შემომყვანი)</t>
    </r>
  </si>
  <si>
    <t>sanaTebis dayeneba</t>
  </si>
  <si>
    <r>
      <t>kedlis bra  germetuli varvarebis naTuriT (</t>
    </r>
    <r>
      <rPr>
        <b/>
        <sz val="10"/>
        <rFont val="AcadNusx"/>
        <family val="0"/>
      </rPr>
      <t>ფასადი</t>
    </r>
    <r>
      <rPr>
        <sz val="10"/>
        <rFont val="AcadNusx"/>
        <family val="0"/>
      </rPr>
      <t>)</t>
    </r>
  </si>
  <si>
    <r>
      <t>ДБО404065</t>
    </r>
    <r>
      <rPr>
        <sz val="10"/>
        <rFont val="AcadNusx"/>
        <family val="0"/>
      </rPr>
      <t xml:space="preserve"> tipis sanaT</t>
    </r>
    <r>
      <rPr>
        <sz val="10"/>
        <rFont val="Arial"/>
        <family val="2"/>
      </rPr>
      <t xml:space="preserve">iLELED-40w;230v;50H;4000 LM;არტიკული ELDVO1-L6565-40-0-4500-K01 </t>
    </r>
    <r>
      <rPr>
        <sz val="10"/>
        <rFont val="AcadNusx"/>
        <family val="0"/>
      </rPr>
      <t>gabarituli zomebi</t>
    </r>
    <r>
      <rPr>
        <sz val="10"/>
        <rFont val="Arial"/>
        <family val="2"/>
      </rPr>
      <t xml:space="preserve"> 595×595×11 ГОСТ IEC 60598-1, ГОСТ IEC 60598-2-2(</t>
    </r>
    <r>
      <rPr>
        <b/>
        <sz val="10"/>
        <rFont val="Arial"/>
        <family val="2"/>
      </rPr>
      <t>დარბაზი</t>
    </r>
    <r>
      <rPr>
        <sz val="10"/>
        <rFont val="Arial"/>
        <family val="2"/>
      </rPr>
      <t>)</t>
    </r>
  </si>
  <si>
    <r>
      <t xml:space="preserve">ДПО4403 </t>
    </r>
    <r>
      <rPr>
        <sz val="10"/>
        <rFont val="AcadNusx"/>
        <family val="0"/>
      </rPr>
      <t>tipis sanaT</t>
    </r>
    <r>
      <rPr>
        <sz val="10"/>
        <rFont val="Arial"/>
        <family val="2"/>
      </rPr>
      <t xml:space="preserve">iLELED-40w;230v;50H;1000 LM;არტიკული ELDVO1-L6565-40-0-4500-K01 </t>
    </r>
    <r>
      <rPr>
        <sz val="10"/>
        <rFont val="AcadNusx"/>
        <family val="0"/>
      </rPr>
      <t>gabarituli zomebi</t>
    </r>
    <r>
      <rPr>
        <sz val="10"/>
        <rFont val="Arial"/>
        <family val="2"/>
      </rPr>
      <t xml:space="preserve"> 195×195×11 ГОСТ IEC 60598-1, ГОСТ IEC 60598-2-2 (</t>
    </r>
    <r>
      <rPr>
        <b/>
        <sz val="10"/>
        <rFont val="Arial"/>
        <family val="2"/>
      </rPr>
      <t>შესასვლელი</t>
    </r>
    <r>
      <rPr>
        <sz val="10"/>
        <rFont val="Arial"/>
        <family val="2"/>
      </rPr>
      <t>)</t>
    </r>
  </si>
  <si>
    <t>გრძ/მ</t>
  </si>
  <si>
    <t>ელექტროობა შიგა 1-14</t>
  </si>
  <si>
    <t xml:space="preserve"> wyalgayvanilobis mowyoba plastmasis  milebiT  d=32mm 12.5 atmosferoiani</t>
  </si>
  <si>
    <t>SeWra arsebul qselSi</t>
  </si>
  <si>
    <t>SeWra</t>
  </si>
  <si>
    <t>გარე წყალი 1-15</t>
  </si>
  <si>
    <r>
      <t xml:space="preserve"> gruntis damuSaveba xeliT kanalizaciis milebis </t>
    </r>
    <r>
      <rPr>
        <b/>
        <sz val="9"/>
        <rFont val="AcadNusx"/>
        <family val="0"/>
      </rPr>
      <t>qveS 15×0,4×0,7</t>
    </r>
  </si>
  <si>
    <r>
      <t>kanalizaciis  gofrirebuli milebis mowyoba d=150mm (</t>
    </r>
    <r>
      <rPr>
        <b/>
        <sz val="10"/>
        <rFont val="Calibri"/>
        <family val="2"/>
      </rPr>
      <t>SN</t>
    </r>
    <r>
      <rPr>
        <b/>
        <sz val="10"/>
        <rFont val="AcadNusx"/>
        <family val="0"/>
      </rPr>
      <t>-4) (მიერთება ბაგა-ბაღის ქსელთან)</t>
    </r>
  </si>
  <si>
    <t xml:space="preserve"> monoliTuri rkinabetonis  kanalizaciis  Wis mowyoba (1 cali)</t>
  </si>
  <si>
    <t>გარე კანალიზაცია 1-16</t>
  </si>
  <si>
    <t>l. x. #1/13</t>
  </si>
  <si>
    <t>l. x. #1/14</t>
  </si>
  <si>
    <t>l. x. #1/15</t>
  </si>
  <si>
    <t>l. x. #1/16</t>
  </si>
  <si>
    <t>lokalur-resursuli xarjTaRricxva #1/9</t>
  </si>
  <si>
    <t>lokalur-resursuli xarjTaRricxva #1/10</t>
  </si>
  <si>
    <t>lokalur-resursuli xarjTaRricxva #1/11</t>
  </si>
  <si>
    <t>lokalur-resursuli xarjTaRricxva #1/12</t>
  </si>
  <si>
    <t>lokalur-resursuli xarjTaRricxva #1/13</t>
  </si>
  <si>
    <t>lokalur-resursuli xarjTaRricxva #1/14</t>
  </si>
  <si>
    <t>lokalur-resursuli xarjTaRricxva #1/15</t>
  </si>
  <si>
    <t>lokalur-resursuli xarjTaRricxva #1/16</t>
  </si>
  <si>
    <t xml:space="preserve">Suaxevis municipalitetis maxalakiZeebis  baga-baRis da ezos keTilmowyoba </t>
  </si>
  <si>
    <t xml:space="preserve">Werze recxvadi plastikatis  filebis mowyoba svel wertilebSi samz. sasadiloSi </t>
  </si>
  <si>
    <t xml:space="preserve">  Weris SeRebva recxvadi bavSvTa saTavsoebis saRebaviT TabaSirmuyaoze</t>
  </si>
  <si>
    <t xml:space="preserve">Siga kedlebis  damuSaveba da  SeRebva karis da fanjris ferdoebis CaTvliT recxvadi bavSvTa saTavsoebis saRebaviT TabaSirmuyaoze </t>
  </si>
  <si>
    <t xml:space="preserve">xis konstruqciebis cecxldacva </t>
  </si>
  <si>
    <t>Suaxevis municipalitetis maxalakiZeebis baga-baRis da ezos keTilmowyoba-pirveli sarTuli</t>
  </si>
  <si>
    <t>lokalur-resursuli xarjTaRricxva #1-7</t>
  </si>
  <si>
    <t>lokalur-resursuli xarjTaRricxva #1-8</t>
  </si>
  <si>
    <t>I. samSeneblo-saremonto samuSaoebi</t>
  </si>
  <si>
    <t xml:space="preserve"> molartyva 30 mm  sisqis  ficrebiT  karnizebis mowyobiT(10,7*25,0=267,5kvm) da Weri ficris mowyoba 3sm sisqis-(9,8*24=235kvm</t>
  </si>
  <si>
    <t xml:space="preserve">saxuravis burulis mowyoba წითელი ფერის ტრაპეციის ფორმის 0.5mm-iani </t>
  </si>
  <si>
    <t xml:space="preserve">BbaTqaSis mowyoba Siga kedlebze karisa da fanjris ferdoebis CaTvliT miSenebuli nawilis orive sarTulze </t>
  </si>
  <si>
    <t>kv</t>
  </si>
  <si>
    <t>duRabis tumbo 1kub,m/sT</t>
  </si>
  <si>
    <t>qv/cementis xsnari</t>
  </si>
  <si>
    <t>manq/sT</t>
  </si>
  <si>
    <t>43</t>
  </si>
  <si>
    <t>48</t>
  </si>
  <si>
    <t>me-2 sarTulis fasadis  zedapiris maRalxarisxovani Selesva qv/cementis xsnariT karisa da fanjris ferdoebis CaTvliT</t>
  </si>
  <si>
    <t xml:space="preserve">jami: </t>
  </si>
  <si>
    <t>jami:</t>
  </si>
  <si>
    <t>გაუთვალისწინებელი ხარჯები 3%</t>
  </si>
  <si>
    <t>დღგ  18%</t>
  </si>
  <si>
    <t>სულ ჯამი</t>
  </si>
  <si>
    <t>ერთეულის ფასი</t>
  </si>
  <si>
    <t>საერთო ფასი</t>
  </si>
  <si>
    <t>ერთულის ფასი</t>
  </si>
  <si>
    <t xml:space="preserve">ერთეულის ფასი </t>
  </si>
  <si>
    <t xml:space="preserve">საერთო ფასი </t>
  </si>
  <si>
    <t>საეღთო ფასი</t>
  </si>
  <si>
    <t>Bme-2 sarTulis  gare kedlebze beteka-cementis duRabiT karisa da fanjris ferdoebis CaTvliT damuSaveba dekoratiuli (dekori) feniT</t>
  </si>
  <si>
    <t>pirveli sarTulis Bgare kedlebis gasufTaveba, gafxekva,  gadaRebva da me-2 sarTulis gadaRebva</t>
  </si>
  <si>
    <t xml:space="preserve">III kategoriis gruntis damuSaveba xeliT wyalgayvanilobis milebis,  da rezervuaris saZirkvlis qveS </t>
  </si>
  <si>
    <t>ventili d=32mm</t>
  </si>
  <si>
    <t>milsadenebze Camketi armaturis dayeneba diametriT 32 mm</t>
  </si>
  <si>
    <t xml:space="preserve">saobieqto-saxarjTaRricxvo angariSi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</si>
</sst>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₾&quot;;\-#,##0\ &quot;₾&quot;"/>
    <numFmt numFmtId="181" formatCode="#,##0\ &quot;₾&quot;;[Red]\-#,##0\ &quot;₾&quot;"/>
    <numFmt numFmtId="182" formatCode="#,##0.00\ &quot;₾&quot;;\-#,##0.00\ &quot;₾&quot;"/>
    <numFmt numFmtId="183" formatCode="#,##0.00\ &quot;₾&quot;;[Red]\-#,##0.00\ &quot;₾&quot;"/>
    <numFmt numFmtId="184" formatCode="_-* #,##0\ &quot;₾&quot;_-;\-* #,##0\ &quot;₾&quot;_-;_-* &quot;-&quot;\ &quot;₾&quot;_-;_-@_-"/>
    <numFmt numFmtId="185" formatCode="_-* #,##0\ _₾_-;\-* #,##0\ _₾_-;_-* &quot;-&quot;\ _₾_-;_-@_-"/>
    <numFmt numFmtId="186" formatCode="_-* #,##0.00\ &quot;₾&quot;_-;\-* #,##0.00\ &quot;₾&quot;_-;_-* &quot;-&quot;??\ &quot;₾&quot;_-;_-@_-"/>
    <numFmt numFmtId="187" formatCode="_-* #,##0.00\ _₾_-;\-* #,##0.00\ _₾_-;_-* &quot;-&quot;??\ _₾_-;_-@_-"/>
    <numFmt numFmtId="188" formatCode="_-* #,##0\ _₽_-;\-* #,##0\ _₽_-;_-* &quot;-&quot;\ _₽_-;_-@_-"/>
    <numFmt numFmtId="189" formatCode="_-* #,##0.00\ _₽_-;\-* #,##0.00\ _₽_-;_-* &quot;-&quot;??\ _₽_-;_-@_-"/>
    <numFmt numFmtId="190" formatCode="0.0"/>
    <numFmt numFmtId="191" formatCode="0.000"/>
    <numFmt numFmtId="192" formatCode="0.0000"/>
    <numFmt numFmtId="193" formatCode="0.00000"/>
    <numFmt numFmtId="194" formatCode="0.0000000"/>
    <numFmt numFmtId="195" formatCode="0.000000"/>
    <numFmt numFmtId="196" formatCode="0.000%"/>
    <numFmt numFmtId="197" formatCode="#,##0.0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0.0%"/>
  </numFmts>
  <fonts count="94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9"/>
      <name val="AcadNusx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sz val="12"/>
      <name val="AcadNusx"/>
      <family val="0"/>
    </font>
    <font>
      <b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AcadNusx"/>
      <family val="0"/>
    </font>
    <font>
      <b/>
      <vertAlign val="superscript"/>
      <sz val="10"/>
      <name val="AcadNusx"/>
      <family val="0"/>
    </font>
    <font>
      <sz val="10"/>
      <name val="Arial Cyr"/>
      <family val="0"/>
    </font>
    <font>
      <b/>
      <sz val="10"/>
      <color indexed="8"/>
      <name val="AcadNusx"/>
      <family val="0"/>
    </font>
    <font>
      <sz val="10"/>
      <name val="Arial"/>
      <family val="2"/>
    </font>
    <font>
      <sz val="10"/>
      <name val="Sylfae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Sylfaen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2"/>
      <color indexed="8"/>
      <name val="AcadNusx"/>
      <family val="0"/>
    </font>
    <font>
      <sz val="10"/>
      <color indexed="10"/>
      <name val="AcadNusx"/>
      <family val="0"/>
    </font>
    <font>
      <sz val="10"/>
      <color indexed="3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9"/>
      <color theme="1"/>
      <name val="Sylfaen"/>
      <family val="1"/>
    </font>
    <font>
      <sz val="12"/>
      <color theme="1"/>
      <name val="AcadNusx"/>
      <family val="0"/>
    </font>
    <font>
      <sz val="10"/>
      <color rgb="FFFF0000"/>
      <name val="AcadNusx"/>
      <family val="0"/>
    </font>
    <font>
      <sz val="10"/>
      <color rgb="FF0070C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5" applyNumberFormat="0" applyFill="0" applyAlignment="0" applyProtection="0"/>
    <xf numFmtId="0" fontId="83" fillId="31" borderId="0" applyNumberFormat="0" applyBorder="0" applyAlignment="0" applyProtection="0"/>
    <xf numFmtId="0" fontId="38" fillId="0" borderId="0">
      <alignment/>
      <protection/>
    </xf>
    <xf numFmtId="0" fontId="71" fillId="0" borderId="0">
      <alignment/>
      <protection/>
    </xf>
    <xf numFmtId="0" fontId="0" fillId="32" borderId="6" applyNumberFormat="0" applyFont="0" applyAlignment="0" applyProtection="0"/>
    <xf numFmtId="0" fontId="84" fillId="27" borderId="7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3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9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90" fontId="3" fillId="0" borderId="9" xfId="0" applyNumberFormat="1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90" fontId="16" fillId="0" borderId="9" xfId="0" applyNumberFormat="1" applyFont="1" applyBorder="1" applyAlignment="1">
      <alignment horizontal="center" vertical="center" wrapText="1"/>
    </xf>
    <xf numFmtId="191" fontId="1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9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92" fontId="16" fillId="0" borderId="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9" xfId="0" applyFont="1" applyBorder="1" applyAlignment="1">
      <alignment horizontal="center" vertical="center" wrapText="1"/>
    </xf>
    <xf numFmtId="190" fontId="3" fillId="0" borderId="9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Alignment="1">
      <alignment horizontal="center"/>
    </xf>
    <xf numFmtId="190" fontId="14" fillId="0" borderId="0" xfId="0" applyNumberFormat="1" applyFont="1" applyAlignment="1">
      <alignment/>
    </xf>
    <xf numFmtId="190" fontId="16" fillId="33" borderId="9" xfId="0" applyNumberFormat="1" applyFont="1" applyFill="1" applyBorder="1" applyAlignment="1">
      <alignment horizontal="center" vertical="center" wrapText="1"/>
    </xf>
    <xf numFmtId="192" fontId="16" fillId="33" borderId="9" xfId="0" applyNumberFormat="1" applyFont="1" applyFill="1" applyBorder="1" applyAlignment="1">
      <alignment horizontal="center" vertical="center" wrapText="1"/>
    </xf>
    <xf numFmtId="191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vertical="center" wrapText="1"/>
    </xf>
    <xf numFmtId="2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197" fontId="14" fillId="0" borderId="0" xfId="0" applyNumberFormat="1" applyFont="1" applyAlignment="1">
      <alignment/>
    </xf>
    <xf numFmtId="2" fontId="16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190" fontId="18" fillId="33" borderId="9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190" fontId="18" fillId="0" borderId="9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9" fontId="18" fillId="33" borderId="9" xfId="0" applyNumberFormat="1" applyFont="1" applyFill="1" applyBorder="1" applyAlignment="1">
      <alignment horizontal="center" vertical="center" wrapText="1"/>
    </xf>
    <xf numFmtId="0" fontId="18" fillId="33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6" fillId="0" borderId="9" xfId="0" applyNumberFormat="1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90" wrapText="1"/>
    </xf>
    <xf numFmtId="0" fontId="18" fillId="0" borderId="0" xfId="0" applyFont="1" applyAlignment="1">
      <alignment/>
    </xf>
    <xf numFmtId="2" fontId="18" fillId="0" borderId="9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6" fillId="33" borderId="9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1" fontId="18" fillId="33" borderId="9" xfId="0" applyNumberFormat="1" applyFont="1" applyFill="1" applyBorder="1" applyAlignment="1">
      <alignment horizontal="center" vertical="center" wrapText="1"/>
    </xf>
    <xf numFmtId="1" fontId="16" fillId="33" borderId="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8" fillId="33" borderId="9" xfId="0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top" wrapText="1"/>
    </xf>
    <xf numFmtId="2" fontId="16" fillId="33" borderId="9" xfId="0" applyNumberFormat="1" applyFont="1" applyFill="1" applyBorder="1" applyAlignment="1">
      <alignment horizontal="center" vertical="top" wrapText="1"/>
    </xf>
    <xf numFmtId="2" fontId="18" fillId="33" borderId="9" xfId="0" applyNumberFormat="1" applyFont="1" applyFill="1" applyBorder="1" applyAlignment="1">
      <alignment horizontal="center" vertical="center"/>
    </xf>
    <xf numFmtId="2" fontId="16" fillId="33" borderId="9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2" fontId="16" fillId="33" borderId="12" xfId="0" applyNumberFormat="1" applyFont="1" applyFill="1" applyBorder="1" applyAlignment="1">
      <alignment horizontal="center" vertical="center" wrapText="1"/>
    </xf>
    <xf numFmtId="49" fontId="18" fillId="33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2" fontId="18" fillId="33" borderId="9" xfId="0" applyNumberFormat="1" applyFont="1" applyFill="1" applyBorder="1" applyAlignment="1">
      <alignment horizontal="center" vertical="center" wrapText="1"/>
    </xf>
    <xf numFmtId="0" fontId="16" fillId="33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top" wrapText="1"/>
    </xf>
    <xf numFmtId="2" fontId="18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top" wrapText="1"/>
    </xf>
    <xf numFmtId="0" fontId="16" fillId="0" borderId="9" xfId="0" applyFont="1" applyFill="1" applyBorder="1" applyAlignment="1">
      <alignment horizontal="left" vertical="top" wrapText="1"/>
    </xf>
    <xf numFmtId="2" fontId="16" fillId="0" borderId="9" xfId="0" applyNumberFormat="1" applyFont="1" applyFill="1" applyBorder="1" applyAlignment="1">
      <alignment horizontal="center" vertical="top" wrapText="1"/>
    </xf>
    <xf numFmtId="0" fontId="16" fillId="0" borderId="9" xfId="0" applyNumberFormat="1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>
      <alignment horizontal="center" vertical="center" wrapText="1"/>
    </xf>
    <xf numFmtId="9" fontId="16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1" fontId="18" fillId="0" borderId="9" xfId="0" applyNumberFormat="1" applyFont="1" applyFill="1" applyBorder="1" applyAlignment="1">
      <alignment horizontal="center" vertical="center" wrapText="1"/>
    </xf>
    <xf numFmtId="9" fontId="16" fillId="33" borderId="9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center" vertical="top" wrapText="1"/>
    </xf>
    <xf numFmtId="190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190" fontId="16" fillId="0" borderId="14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33" borderId="16" xfId="0" applyNumberFormat="1" applyFont="1" applyFill="1" applyBorder="1" applyAlignment="1">
      <alignment horizontal="center" vertical="center" wrapText="1"/>
    </xf>
    <xf numFmtId="0" fontId="18" fillId="33" borderId="9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33" borderId="17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2" fontId="88" fillId="33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textRotation="90" wrapText="1"/>
    </xf>
    <xf numFmtId="0" fontId="16" fillId="33" borderId="9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192" fontId="18" fillId="33" borderId="9" xfId="0" applyNumberFormat="1" applyFont="1" applyFill="1" applyBorder="1" applyAlignment="1">
      <alignment horizontal="center" vertical="center" wrapText="1"/>
    </xf>
    <xf numFmtId="49" fontId="16" fillId="33" borderId="0" xfId="0" applyNumberFormat="1" applyFont="1" applyFill="1" applyBorder="1" applyAlignment="1">
      <alignment vertical="center" wrapText="1"/>
    </xf>
    <xf numFmtId="191" fontId="18" fillId="33" borderId="9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Alignment="1">
      <alignment/>
    </xf>
    <xf numFmtId="49" fontId="16" fillId="33" borderId="9" xfId="0" applyNumberFormat="1" applyFont="1" applyFill="1" applyBorder="1" applyAlignment="1">
      <alignment horizontal="left" vertical="center" wrapText="1"/>
    </xf>
    <xf numFmtId="49" fontId="18" fillId="33" borderId="9" xfId="0" applyNumberFormat="1" applyFont="1" applyFill="1" applyBorder="1" applyAlignment="1">
      <alignment horizontal="left" vertical="center" wrapText="1"/>
    </xf>
    <xf numFmtId="191" fontId="29" fillId="0" borderId="9" xfId="0" applyNumberFormat="1" applyFont="1" applyBorder="1" applyAlignment="1">
      <alignment horizontal="center" vertical="center" wrapText="1"/>
    </xf>
    <xf numFmtId="191" fontId="23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left" vertical="center" wrapText="1"/>
    </xf>
    <xf numFmtId="0" fontId="89" fillId="33" borderId="9" xfId="0" applyFont="1" applyFill="1" applyBorder="1" applyAlignment="1">
      <alignment horizontal="left" vertical="center" wrapText="1"/>
    </xf>
    <xf numFmtId="0" fontId="33" fillId="33" borderId="9" xfId="0" applyFont="1" applyFill="1" applyBorder="1" applyAlignment="1" quotePrefix="1">
      <alignment horizontal="center" vertical="top" wrapText="1"/>
    </xf>
    <xf numFmtId="0" fontId="18" fillId="33" borderId="9" xfId="0" applyFont="1" applyFill="1" applyBorder="1" applyAlignment="1">
      <alignment horizontal="center" vertical="top" wrapText="1"/>
    </xf>
    <xf numFmtId="0" fontId="33" fillId="33" borderId="9" xfId="0" applyFont="1" applyFill="1" applyBorder="1" applyAlignment="1">
      <alignment horizontal="center" vertical="top" wrapText="1"/>
    </xf>
    <xf numFmtId="49" fontId="16" fillId="33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vertical="top" wrapText="1"/>
    </xf>
    <xf numFmtId="0" fontId="16" fillId="0" borderId="9" xfId="0" applyFont="1" applyBorder="1" applyAlignment="1">
      <alignment/>
    </xf>
    <xf numFmtId="49" fontId="16" fillId="33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8" fillId="33" borderId="0" xfId="0" applyFont="1" applyFill="1" applyAlignment="1">
      <alignment horizontal="center"/>
    </xf>
    <xf numFmtId="49" fontId="18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 quotePrefix="1">
      <alignment horizontal="center" vertical="center" wrapText="1"/>
    </xf>
    <xf numFmtId="0" fontId="16" fillId="33" borderId="9" xfId="0" applyFont="1" applyFill="1" applyBorder="1" applyAlignment="1">
      <alignment vertical="top" wrapText="1"/>
    </xf>
    <xf numFmtId="0" fontId="16" fillId="33" borderId="9" xfId="0" applyFont="1" applyFill="1" applyBorder="1" applyAlignment="1">
      <alignment horizontal="center" vertical="top" wrapText="1"/>
    </xf>
    <xf numFmtId="49" fontId="16" fillId="33" borderId="9" xfId="0" applyNumberFormat="1" applyFont="1" applyFill="1" applyBorder="1" applyAlignment="1">
      <alignment horizontal="center" vertical="top" wrapText="1"/>
    </xf>
    <xf numFmtId="0" fontId="16" fillId="33" borderId="9" xfId="0" applyFont="1" applyFill="1" applyBorder="1" applyAlignment="1">
      <alignment horizontal="left" vertical="top" wrapText="1"/>
    </xf>
    <xf numFmtId="0" fontId="16" fillId="33" borderId="9" xfId="0" applyNumberFormat="1" applyFont="1" applyFill="1" applyBorder="1" applyAlignment="1">
      <alignment horizontal="center" vertical="top" wrapText="1"/>
    </xf>
    <xf numFmtId="0" fontId="16" fillId="33" borderId="9" xfId="0" applyFont="1" applyFill="1" applyBorder="1" applyAlignment="1" quotePrefix="1">
      <alignment horizontal="center" vertical="top" wrapText="1"/>
    </xf>
    <xf numFmtId="2" fontId="18" fillId="33" borderId="18" xfId="0" applyNumberFormat="1" applyFont="1" applyFill="1" applyBorder="1" applyAlignment="1">
      <alignment horizontal="center" vertical="center" wrapText="1"/>
    </xf>
    <xf numFmtId="190" fontId="39" fillId="33" borderId="9" xfId="0" applyNumberFormat="1" applyFont="1" applyFill="1" applyBorder="1" applyAlignment="1">
      <alignment horizontal="center" vertical="center" wrapText="1"/>
    </xf>
    <xf numFmtId="190" fontId="18" fillId="33" borderId="0" xfId="0" applyNumberFormat="1" applyFont="1" applyFill="1" applyAlignment="1">
      <alignment/>
    </xf>
    <xf numFmtId="195" fontId="18" fillId="33" borderId="0" xfId="0" applyNumberFormat="1" applyFont="1" applyFill="1" applyAlignment="1">
      <alignment/>
    </xf>
    <xf numFmtId="1" fontId="16" fillId="33" borderId="0" xfId="0" applyNumberFormat="1" applyFont="1" applyFill="1" applyAlignment="1">
      <alignment/>
    </xf>
    <xf numFmtId="1" fontId="18" fillId="33" borderId="9" xfId="0" applyNumberFormat="1" applyFont="1" applyFill="1" applyBorder="1" applyAlignment="1" quotePrefix="1">
      <alignment horizontal="center" vertical="center" wrapText="1"/>
    </xf>
    <xf numFmtId="1" fontId="16" fillId="33" borderId="9" xfId="0" applyNumberFormat="1" applyFont="1" applyFill="1" applyBorder="1" applyAlignment="1" quotePrefix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39" fillId="33" borderId="9" xfId="0" applyFont="1" applyFill="1" applyBorder="1" applyAlignment="1">
      <alignment horizontal="center" vertical="center" wrapText="1"/>
    </xf>
    <xf numFmtId="2" fontId="39" fillId="33" borderId="9" xfId="0" applyNumberFormat="1" applyFont="1" applyFill="1" applyBorder="1" applyAlignment="1">
      <alignment horizontal="center" vertical="center" wrapText="1"/>
    </xf>
    <xf numFmtId="190" fontId="42" fillId="33" borderId="9" xfId="0" applyNumberFormat="1" applyFont="1" applyFill="1" applyBorder="1" applyAlignment="1">
      <alignment horizontal="center" vertical="center" wrapText="1"/>
    </xf>
    <xf numFmtId="0" fontId="39" fillId="33" borderId="9" xfId="0" applyFont="1" applyFill="1" applyBorder="1" applyAlignment="1">
      <alignment vertical="center" wrapText="1"/>
    </xf>
    <xf numFmtId="0" fontId="39" fillId="33" borderId="9" xfId="0" applyFont="1" applyFill="1" applyBorder="1" applyAlignment="1">
      <alignment horizontal="left"/>
    </xf>
    <xf numFmtId="0" fontId="39" fillId="33" borderId="9" xfId="0" applyFont="1" applyFill="1" applyBorder="1" applyAlignment="1">
      <alignment horizontal="center" vertical="top" wrapText="1"/>
    </xf>
    <xf numFmtId="0" fontId="39" fillId="33" borderId="9" xfId="0" applyFont="1" applyFill="1" applyBorder="1" applyAlignment="1">
      <alignment horizontal="left" vertical="center" wrapText="1"/>
    </xf>
    <xf numFmtId="0" fontId="39" fillId="33" borderId="9" xfId="0" applyFont="1" applyFill="1" applyBorder="1" applyAlignment="1">
      <alignment horizontal="center" vertical="center"/>
    </xf>
    <xf numFmtId="2" fontId="39" fillId="33" borderId="9" xfId="0" applyNumberFormat="1" applyFont="1" applyFill="1" applyBorder="1" applyAlignment="1">
      <alignment horizontal="center" vertical="center"/>
    </xf>
    <xf numFmtId="2" fontId="39" fillId="33" borderId="9" xfId="0" applyNumberFormat="1" applyFont="1" applyFill="1" applyBorder="1" applyAlignment="1">
      <alignment horizontal="center"/>
    </xf>
    <xf numFmtId="0" fontId="39" fillId="33" borderId="9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 textRotation="90" wrapText="1"/>
    </xf>
    <xf numFmtId="1" fontId="16" fillId="0" borderId="9" xfId="0" applyNumberFormat="1" applyFont="1" applyFill="1" applyBorder="1" applyAlignment="1">
      <alignment horizontal="center" vertical="top" wrapText="1"/>
    </xf>
    <xf numFmtId="0" fontId="42" fillId="33" borderId="9" xfId="0" applyFont="1" applyFill="1" applyBorder="1" applyAlignment="1">
      <alignment horizontal="left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0" fontId="88" fillId="33" borderId="9" xfId="0" applyFont="1" applyFill="1" applyBorder="1" applyAlignment="1">
      <alignment horizontal="center" vertical="center" wrapText="1"/>
    </xf>
    <xf numFmtId="0" fontId="88" fillId="33" borderId="9" xfId="0" applyFont="1" applyFill="1" applyBorder="1" applyAlignment="1">
      <alignment horizontal="center" vertical="center"/>
    </xf>
    <xf numFmtId="2" fontId="88" fillId="33" borderId="9" xfId="0" applyNumberFormat="1" applyFont="1" applyFill="1" applyBorder="1" applyAlignment="1">
      <alignment horizontal="center" vertical="center"/>
    </xf>
    <xf numFmtId="0" fontId="46" fillId="33" borderId="9" xfId="64" applyFont="1" applyFill="1" applyBorder="1" applyAlignment="1">
      <alignment horizontal="center" vertical="center" wrapText="1"/>
      <protection/>
    </xf>
    <xf numFmtId="0" fontId="46" fillId="33" borderId="9" xfId="64" applyFont="1" applyFill="1" applyBorder="1" applyAlignment="1">
      <alignment horizontal="center" vertical="center"/>
      <protection/>
    </xf>
    <xf numFmtId="1" fontId="46" fillId="34" borderId="9" xfId="64" applyNumberFormat="1" applyFont="1" applyFill="1" applyBorder="1" applyAlignment="1">
      <alignment horizontal="center" vertical="center" wrapText="1"/>
      <protection/>
    </xf>
    <xf numFmtId="49" fontId="45" fillId="34" borderId="9" xfId="64" applyNumberFormat="1" applyFont="1" applyFill="1" applyBorder="1" applyAlignment="1">
      <alignment horizontal="center" vertical="center" wrapText="1"/>
      <protection/>
    </xf>
    <xf numFmtId="0" fontId="45" fillId="34" borderId="9" xfId="64" applyFont="1" applyFill="1" applyBorder="1" applyAlignment="1">
      <alignment horizontal="center" vertical="center" wrapText="1"/>
      <protection/>
    </xf>
    <xf numFmtId="0" fontId="45" fillId="33" borderId="9" xfId="64" applyFont="1" applyFill="1" applyBorder="1" applyAlignment="1">
      <alignment horizontal="center" vertical="center"/>
      <protection/>
    </xf>
    <xf numFmtId="3" fontId="45" fillId="34" borderId="9" xfId="64" applyNumberFormat="1" applyFont="1" applyFill="1" applyBorder="1" applyAlignment="1">
      <alignment horizontal="center" vertical="center"/>
      <protection/>
    </xf>
    <xf numFmtId="191" fontId="45" fillId="34" borderId="9" xfId="64" applyNumberFormat="1" applyFont="1" applyFill="1" applyBorder="1" applyAlignment="1">
      <alignment horizontal="center" vertical="center"/>
      <protection/>
    </xf>
    <xf numFmtId="2" fontId="45" fillId="33" borderId="9" xfId="64" applyNumberFormat="1" applyFont="1" applyFill="1" applyBorder="1" applyAlignment="1">
      <alignment horizontal="center" vertical="center"/>
      <protection/>
    </xf>
    <xf numFmtId="192" fontId="45" fillId="34" borderId="9" xfId="64" applyNumberFormat="1" applyFont="1" applyFill="1" applyBorder="1" applyAlignment="1">
      <alignment horizontal="center" vertical="center"/>
      <protection/>
    </xf>
    <xf numFmtId="0" fontId="90" fillId="0" borderId="9" xfId="64" applyFont="1" applyBorder="1" applyAlignment="1">
      <alignment horizontal="center" vertical="center" wrapText="1"/>
      <protection/>
    </xf>
    <xf numFmtId="9" fontId="45" fillId="34" borderId="9" xfId="64" applyNumberFormat="1" applyFont="1" applyFill="1" applyBorder="1" applyAlignment="1">
      <alignment horizontal="center" vertical="center"/>
      <protection/>
    </xf>
    <xf numFmtId="2" fontId="47" fillId="33" borderId="9" xfId="64" applyNumberFormat="1" applyFont="1" applyFill="1" applyBorder="1" applyAlignment="1">
      <alignment horizontal="center" vertical="center" wrapText="1"/>
      <protection/>
    </xf>
    <xf numFmtId="2" fontId="48" fillId="33" borderId="9" xfId="64" applyNumberFormat="1" applyFont="1" applyFill="1" applyBorder="1" applyAlignment="1">
      <alignment horizontal="center" vertical="center" wrapText="1"/>
      <protection/>
    </xf>
    <xf numFmtId="2" fontId="46" fillId="34" borderId="9" xfId="64" applyNumberFormat="1" applyFont="1" applyFill="1" applyBorder="1" applyAlignment="1">
      <alignment horizontal="center" vertical="center"/>
      <protection/>
    </xf>
    <xf numFmtId="2" fontId="46" fillId="33" borderId="9" xfId="64" applyNumberFormat="1" applyFont="1" applyFill="1" applyBorder="1" applyAlignment="1">
      <alignment horizontal="center" vertical="center"/>
      <protection/>
    </xf>
    <xf numFmtId="0" fontId="18" fillId="33" borderId="0" xfId="0" applyFont="1" applyFill="1" applyAlignment="1">
      <alignment wrapText="1"/>
    </xf>
    <xf numFmtId="0" fontId="38" fillId="33" borderId="9" xfId="0" applyFont="1" applyFill="1" applyBorder="1" applyAlignment="1">
      <alignment horizontal="left" vertical="center" wrapText="1"/>
    </xf>
    <xf numFmtId="2" fontId="42" fillId="33" borderId="9" xfId="0" applyNumberFormat="1" applyFont="1" applyFill="1" applyBorder="1" applyAlignment="1">
      <alignment horizontal="center" vertical="center" wrapText="1"/>
    </xf>
    <xf numFmtId="0" fontId="89" fillId="33" borderId="9" xfId="0" applyFont="1" applyFill="1" applyBorder="1" applyAlignment="1">
      <alignment horizontal="center" vertical="center" wrapText="1"/>
    </xf>
    <xf numFmtId="2" fontId="89" fillId="33" borderId="9" xfId="0" applyNumberFormat="1" applyFont="1" applyFill="1" applyBorder="1" applyAlignment="1">
      <alignment horizontal="center" vertical="center" wrapText="1"/>
    </xf>
    <xf numFmtId="1" fontId="89" fillId="33" borderId="9" xfId="0" applyNumberFormat="1" applyFont="1" applyFill="1" applyBorder="1" applyAlignment="1">
      <alignment horizontal="center" vertical="center" wrapText="1"/>
    </xf>
    <xf numFmtId="2" fontId="88" fillId="33" borderId="9" xfId="0" applyNumberFormat="1" applyFont="1" applyFill="1" applyBorder="1" applyAlignment="1">
      <alignment horizontal="center" vertical="center" wrapText="1"/>
    </xf>
    <xf numFmtId="49" fontId="89" fillId="33" borderId="9" xfId="0" applyNumberFormat="1" applyFont="1" applyFill="1" applyBorder="1" applyAlignment="1">
      <alignment horizontal="center" vertical="center" wrapText="1"/>
    </xf>
    <xf numFmtId="190" fontId="89" fillId="33" borderId="9" xfId="0" applyNumberFormat="1" applyFont="1" applyFill="1" applyBorder="1" applyAlignment="1">
      <alignment horizontal="center" vertical="center" wrapText="1"/>
    </xf>
    <xf numFmtId="49" fontId="88" fillId="33" borderId="9" xfId="0" applyNumberFormat="1" applyFont="1" applyFill="1" applyBorder="1" applyAlignment="1">
      <alignment horizontal="center" vertical="center" wrapText="1"/>
    </xf>
    <xf numFmtId="190" fontId="88" fillId="33" borderId="9" xfId="0" applyNumberFormat="1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top" wrapText="1"/>
    </xf>
    <xf numFmtId="1" fontId="29" fillId="0" borderId="9" xfId="0" applyNumberFormat="1" applyFont="1" applyBorder="1" applyAlignment="1">
      <alignment horizontal="center" vertical="center" wrapText="1"/>
    </xf>
    <xf numFmtId="2" fontId="16" fillId="33" borderId="21" xfId="0" applyNumberFormat="1" applyFont="1" applyFill="1" applyBorder="1" applyAlignment="1">
      <alignment horizontal="center" vertical="center" wrapText="1"/>
    </xf>
    <xf numFmtId="2" fontId="18" fillId="33" borderId="22" xfId="0" applyNumberFormat="1" applyFont="1" applyFill="1" applyBorder="1" applyAlignment="1">
      <alignment horizontal="center" vertical="center" wrapText="1"/>
    </xf>
    <xf numFmtId="2" fontId="16" fillId="33" borderId="23" xfId="0" applyNumberFormat="1" applyFont="1" applyFill="1" applyBorder="1" applyAlignment="1">
      <alignment horizontal="center" vertical="center" wrapText="1"/>
    </xf>
    <xf numFmtId="2" fontId="18" fillId="33" borderId="24" xfId="0" applyNumberFormat="1" applyFont="1" applyFill="1" applyBorder="1" applyAlignment="1">
      <alignment horizontal="center" vertical="center" wrapText="1"/>
    </xf>
    <xf numFmtId="49" fontId="18" fillId="33" borderId="25" xfId="0" applyNumberFormat="1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4" fontId="89" fillId="33" borderId="9" xfId="0" applyNumberFormat="1" applyFont="1" applyFill="1" applyBorder="1" applyAlignment="1">
      <alignment horizontal="center" vertical="center" wrapText="1"/>
    </xf>
    <xf numFmtId="4" fontId="88" fillId="33" borderId="9" xfId="0" applyNumberFormat="1" applyFont="1" applyFill="1" applyBorder="1" applyAlignment="1">
      <alignment horizontal="center" vertical="center"/>
    </xf>
    <xf numFmtId="191" fontId="88" fillId="33" borderId="9" xfId="0" applyNumberFormat="1" applyFont="1" applyFill="1" applyBorder="1" applyAlignment="1">
      <alignment horizontal="center" vertical="center" wrapText="1"/>
    </xf>
    <xf numFmtId="0" fontId="88" fillId="33" borderId="9" xfId="0" applyFont="1" applyFill="1" applyBorder="1" applyAlignment="1">
      <alignment horizontal="left" vertical="center" wrapText="1"/>
    </xf>
    <xf numFmtId="0" fontId="88" fillId="33" borderId="9" xfId="0" applyFont="1" applyFill="1" applyBorder="1" applyAlignment="1">
      <alignment horizontal="center" vertical="top" wrapText="1"/>
    </xf>
    <xf numFmtId="0" fontId="88" fillId="33" borderId="9" xfId="0" applyFont="1" applyFill="1" applyBorder="1" applyAlignment="1">
      <alignment vertical="top" wrapText="1"/>
    </xf>
    <xf numFmtId="2" fontId="88" fillId="0" borderId="9" xfId="0" applyNumberFormat="1" applyFont="1" applyBorder="1" applyAlignment="1" quotePrefix="1">
      <alignment horizontal="center" vertical="center" wrapText="1"/>
    </xf>
    <xf numFmtId="0" fontId="88" fillId="33" borderId="9" xfId="0" applyFont="1" applyFill="1" applyBorder="1" applyAlignment="1">
      <alignment horizontal="left" vertical="top" wrapText="1"/>
    </xf>
    <xf numFmtId="2" fontId="88" fillId="33" borderId="9" xfId="0" applyNumberFormat="1" applyFont="1" applyFill="1" applyBorder="1" applyAlignment="1">
      <alignment horizontal="center" vertical="top" wrapText="1"/>
    </xf>
    <xf numFmtId="191" fontId="89" fillId="33" borderId="9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Border="1" applyAlignment="1" quotePrefix="1">
      <alignment horizontal="center" vertical="center" wrapText="1"/>
    </xf>
    <xf numFmtId="190" fontId="16" fillId="0" borderId="9" xfId="0" applyNumberFormat="1" applyFont="1" applyFill="1" applyBorder="1" applyAlignment="1">
      <alignment horizontal="center" vertical="top" wrapText="1"/>
    </xf>
    <xf numFmtId="2" fontId="18" fillId="0" borderId="9" xfId="0" applyNumberFormat="1" applyFont="1" applyBorder="1" applyAlignment="1" quotePrefix="1">
      <alignment horizontal="center" vertical="center" wrapText="1"/>
    </xf>
    <xf numFmtId="190" fontId="16" fillId="0" borderId="9" xfId="0" applyNumberFormat="1" applyFont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90" fontId="18" fillId="0" borderId="9" xfId="0" applyNumberFormat="1" applyFont="1" applyFill="1" applyBorder="1" applyAlignment="1">
      <alignment horizontal="center" vertical="top" wrapText="1"/>
    </xf>
    <xf numFmtId="0" fontId="89" fillId="33" borderId="9" xfId="0" applyFont="1" applyFill="1" applyBorder="1" applyAlignment="1">
      <alignment horizontal="center" vertical="center"/>
    </xf>
    <xf numFmtId="49" fontId="16" fillId="33" borderId="25" xfId="0" applyNumberFormat="1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left" vertical="center" wrapText="1"/>
    </xf>
    <xf numFmtId="0" fontId="39" fillId="33" borderId="9" xfId="66" applyFont="1" applyFill="1" applyBorder="1" applyAlignment="1">
      <alignment horizontal="center" vertical="center" wrapText="1"/>
      <protection/>
    </xf>
    <xf numFmtId="190" fontId="16" fillId="33" borderId="1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/>
    </xf>
    <xf numFmtId="0" fontId="44" fillId="33" borderId="9" xfId="0" applyFont="1" applyFill="1" applyBorder="1" applyAlignment="1">
      <alignment horizontal="left" vertical="center" wrapText="1"/>
    </xf>
    <xf numFmtId="2" fontId="42" fillId="33" borderId="9" xfId="0" applyNumberFormat="1" applyFont="1" applyFill="1" applyBorder="1" applyAlignment="1">
      <alignment horizontal="center" vertical="center"/>
    </xf>
    <xf numFmtId="0" fontId="42" fillId="33" borderId="9" xfId="0" applyNumberFormat="1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1" fontId="42" fillId="33" borderId="9" xfId="65" applyNumberFormat="1" applyFont="1" applyFill="1" applyBorder="1" applyAlignment="1">
      <alignment horizontal="center" vertical="center" wrapText="1"/>
      <protection/>
    </xf>
    <xf numFmtId="0" fontId="42" fillId="33" borderId="9" xfId="65" applyFont="1" applyFill="1" applyBorder="1" applyAlignment="1">
      <alignment horizontal="center" vertical="center" wrapText="1"/>
      <protection/>
    </xf>
    <xf numFmtId="49" fontId="18" fillId="33" borderId="9" xfId="0" applyNumberFormat="1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textRotation="90" wrapText="1"/>
    </xf>
    <xf numFmtId="49" fontId="16" fillId="33" borderId="9" xfId="0" applyNumberFormat="1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49" fontId="18" fillId="33" borderId="9" xfId="0" applyNumberFormat="1" applyFont="1" applyFill="1" applyBorder="1" applyAlignment="1">
      <alignment horizontal="center" vertical="center" wrapText="1"/>
    </xf>
    <xf numFmtId="190" fontId="16" fillId="0" borderId="9" xfId="0" applyNumberFormat="1" applyFont="1" applyFill="1" applyBorder="1" applyAlignment="1">
      <alignment horizontal="center" vertical="center" wrapText="1"/>
    </xf>
    <xf numFmtId="190" fontId="18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90" fontId="18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/>
    </xf>
    <xf numFmtId="0" fontId="39" fillId="33" borderId="9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vertical="top" wrapText="1"/>
    </xf>
    <xf numFmtId="0" fontId="16" fillId="33" borderId="19" xfId="0" applyFont="1" applyFill="1" applyBorder="1" applyAlignment="1">
      <alignment horizontal="center" vertical="top" wrapText="1"/>
    </xf>
    <xf numFmtId="2" fontId="16" fillId="33" borderId="19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91" fontId="29" fillId="0" borderId="10" xfId="0" applyNumberFormat="1" applyFont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191" fontId="29" fillId="0" borderId="19" xfId="0" applyNumberFormat="1" applyFont="1" applyBorder="1" applyAlignment="1">
      <alignment horizontal="center" vertical="center" wrapText="1"/>
    </xf>
    <xf numFmtId="1" fontId="29" fillId="0" borderId="31" xfId="0" applyNumberFormat="1" applyFont="1" applyBorder="1" applyAlignment="1">
      <alignment horizontal="center" vertical="center" wrapText="1"/>
    </xf>
    <xf numFmtId="191" fontId="29" fillId="0" borderId="32" xfId="0" applyNumberFormat="1" applyFont="1" applyBorder="1" applyAlignment="1">
      <alignment horizontal="center" vertical="center" wrapText="1"/>
    </xf>
    <xf numFmtId="191" fontId="27" fillId="0" borderId="32" xfId="0" applyNumberFormat="1" applyFont="1" applyBorder="1" applyAlignment="1">
      <alignment horizontal="center" vertical="center" wrapText="1"/>
    </xf>
    <xf numFmtId="191" fontId="15" fillId="0" borderId="0" xfId="0" applyNumberFormat="1" applyFont="1" applyAlignment="1">
      <alignment/>
    </xf>
    <xf numFmtId="0" fontId="16" fillId="33" borderId="10" xfId="0" applyFont="1" applyFill="1" applyBorder="1" applyAlignment="1">
      <alignment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190" fontId="16" fillId="33" borderId="10" xfId="0" applyNumberFormat="1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193" fontId="16" fillId="33" borderId="0" xfId="0" applyNumberFormat="1" applyFont="1" applyFill="1" applyBorder="1" applyAlignment="1">
      <alignment horizontal="center" vertical="center" wrapText="1"/>
    </xf>
    <xf numFmtId="2" fontId="16" fillId="33" borderId="33" xfId="0" applyNumberFormat="1" applyFont="1" applyFill="1" applyBorder="1" applyAlignment="1">
      <alignment horizontal="center" vertical="center" wrapText="1"/>
    </xf>
    <xf numFmtId="2" fontId="16" fillId="33" borderId="0" xfId="0" applyNumberFormat="1" applyFont="1" applyFill="1" applyBorder="1" applyAlignment="1">
      <alignment horizontal="center" vertical="center" wrapText="1"/>
    </xf>
    <xf numFmtId="4" fontId="39" fillId="33" borderId="9" xfId="0" applyNumberFormat="1" applyFont="1" applyFill="1" applyBorder="1" applyAlignment="1">
      <alignment horizontal="center" vertical="center" wrapText="1"/>
    </xf>
    <xf numFmtId="2" fontId="39" fillId="33" borderId="9" xfId="66" applyNumberFormat="1" applyFont="1" applyFill="1" applyBorder="1" applyAlignment="1">
      <alignment horizontal="center" vertical="center" wrapText="1"/>
      <protection/>
    </xf>
    <xf numFmtId="0" fontId="39" fillId="33" borderId="9" xfId="66" applyFont="1" applyFill="1" applyBorder="1" applyAlignment="1">
      <alignment horizontal="left" vertical="center" wrapText="1"/>
      <protection/>
    </xf>
    <xf numFmtId="190" fontId="18" fillId="33" borderId="10" xfId="0" applyNumberFormat="1" applyFont="1" applyFill="1" applyBorder="1" applyAlignment="1">
      <alignment horizontal="center" vertical="center" wrapText="1"/>
    </xf>
    <xf numFmtId="192" fontId="16" fillId="33" borderId="34" xfId="0" applyNumberFormat="1" applyFont="1" applyFill="1" applyBorder="1" applyAlignment="1">
      <alignment horizontal="center" vertical="center" wrapText="1"/>
    </xf>
    <xf numFmtId="2" fontId="16" fillId="33" borderId="34" xfId="0" applyNumberFormat="1" applyFont="1" applyFill="1" applyBorder="1" applyAlignment="1">
      <alignment horizontal="center" vertical="center" wrapText="1"/>
    </xf>
    <xf numFmtId="191" fontId="18" fillId="33" borderId="9" xfId="0" applyNumberFormat="1" applyFont="1" applyFill="1" applyBorder="1" applyAlignment="1">
      <alignment horizontal="center" vertical="center"/>
    </xf>
    <xf numFmtId="0" fontId="16" fillId="33" borderId="9" xfId="0" applyFont="1" applyFill="1" applyBorder="1" applyAlignment="1">
      <alignment horizontal="left" vertical="center"/>
    </xf>
    <xf numFmtId="0" fontId="16" fillId="33" borderId="9" xfId="0" applyFont="1" applyFill="1" applyBorder="1" applyAlignment="1">
      <alignment horizontal="center"/>
    </xf>
    <xf numFmtId="2" fontId="16" fillId="33" borderId="9" xfId="0" applyNumberFormat="1" applyFont="1" applyFill="1" applyBorder="1" applyAlignment="1">
      <alignment horizontal="center"/>
    </xf>
    <xf numFmtId="0" fontId="16" fillId="33" borderId="9" xfId="0" applyFont="1" applyFill="1" applyBorder="1" applyAlignment="1">
      <alignment horizontal="left"/>
    </xf>
    <xf numFmtId="0" fontId="16" fillId="33" borderId="9" xfId="0" applyFont="1" applyFill="1" applyBorder="1" applyAlignment="1">
      <alignment horizontal="center" vertical="center"/>
    </xf>
    <xf numFmtId="1" fontId="16" fillId="33" borderId="9" xfId="0" applyNumberFormat="1" applyFont="1" applyFill="1" applyBorder="1" applyAlignment="1" quotePrefix="1">
      <alignment horizontal="center" vertical="top" wrapText="1"/>
    </xf>
    <xf numFmtId="2" fontId="16" fillId="33" borderId="9" xfId="0" applyNumberFormat="1" applyFont="1" applyFill="1" applyBorder="1" applyAlignment="1" quotePrefix="1">
      <alignment horizontal="center" vertical="top" wrapText="1"/>
    </xf>
    <xf numFmtId="192" fontId="16" fillId="33" borderId="9" xfId="0" applyNumberFormat="1" applyFont="1" applyFill="1" applyBorder="1" applyAlignment="1">
      <alignment horizontal="center" vertical="center"/>
    </xf>
    <xf numFmtId="192" fontId="16" fillId="33" borderId="9" xfId="0" applyNumberFormat="1" applyFont="1" applyFill="1" applyBorder="1" applyAlignment="1" quotePrefix="1">
      <alignment horizontal="center" vertical="center" wrapText="1"/>
    </xf>
    <xf numFmtId="2" fontId="16" fillId="33" borderId="9" xfId="0" applyNumberFormat="1" applyFont="1" applyFill="1" applyBorder="1" applyAlignment="1" quotePrefix="1">
      <alignment horizontal="center" vertical="center" wrapText="1"/>
    </xf>
    <xf numFmtId="0" fontId="16" fillId="33" borderId="9" xfId="0" applyNumberFormat="1" applyFont="1" applyFill="1" applyBorder="1" applyAlignment="1" quotePrefix="1">
      <alignment horizontal="center" vertical="center" wrapText="1"/>
    </xf>
    <xf numFmtId="49" fontId="18" fillId="33" borderId="9" xfId="0" applyNumberFormat="1" applyFont="1" applyFill="1" applyBorder="1" applyAlignment="1">
      <alignment horizontal="center" vertical="top" wrapText="1"/>
    </xf>
    <xf numFmtId="1" fontId="16" fillId="33" borderId="9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vertical="center" wrapText="1"/>
    </xf>
    <xf numFmtId="191" fontId="18" fillId="33" borderId="26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top" wrapText="1"/>
    </xf>
    <xf numFmtId="191" fontId="18" fillId="33" borderId="9" xfId="0" applyNumberFormat="1" applyFont="1" applyFill="1" applyBorder="1" applyAlignment="1">
      <alignment horizontal="center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49" fontId="16" fillId="33" borderId="25" xfId="0" applyNumberFormat="1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191" fontId="30" fillId="0" borderId="25" xfId="0" applyNumberFormat="1" applyFont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44" fillId="33" borderId="25" xfId="0" applyFont="1" applyFill="1" applyBorder="1" applyAlignment="1">
      <alignment horizontal="left" vertical="center" wrapText="1"/>
    </xf>
    <xf numFmtId="49" fontId="89" fillId="33" borderId="25" xfId="0" applyNumberFormat="1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>
      <alignment vertical="center" wrapText="1"/>
    </xf>
    <xf numFmtId="0" fontId="39" fillId="33" borderId="25" xfId="0" applyFont="1" applyFill="1" applyBorder="1" applyAlignment="1">
      <alignment horizontal="left"/>
    </xf>
    <xf numFmtId="0" fontId="39" fillId="33" borderId="25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>
      <alignment horizontal="left" vertical="top" wrapText="1"/>
    </xf>
    <xf numFmtId="0" fontId="18" fillId="33" borderId="9" xfId="0" applyFont="1" applyFill="1" applyBorder="1" applyAlignment="1" quotePrefix="1">
      <alignment horizontal="center" vertical="center" wrapText="1"/>
    </xf>
    <xf numFmtId="191" fontId="30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/>
    </xf>
    <xf numFmtId="191" fontId="28" fillId="0" borderId="9" xfId="0" applyNumberFormat="1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49" fontId="16" fillId="33" borderId="9" xfId="0" applyNumberFormat="1" applyFont="1" applyFill="1" applyBorder="1" applyAlignment="1">
      <alignment horizontal="center" vertical="center" wrapText="1"/>
    </xf>
    <xf numFmtId="49" fontId="18" fillId="33" borderId="9" xfId="0" applyNumberFormat="1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textRotation="90" wrapText="1"/>
    </xf>
    <xf numFmtId="0" fontId="32" fillId="33" borderId="9" xfId="0" applyFont="1" applyFill="1" applyBorder="1" applyAlignment="1" quotePrefix="1">
      <alignment horizontal="center" vertical="top" wrapText="1"/>
    </xf>
    <xf numFmtId="0" fontId="32" fillId="33" borderId="9" xfId="0" applyNumberFormat="1" applyFont="1" applyFill="1" applyBorder="1" applyAlignment="1" quotePrefix="1">
      <alignment horizontal="center" vertical="top" wrapText="1"/>
    </xf>
    <xf numFmtId="0" fontId="18" fillId="33" borderId="9" xfId="0" applyFont="1" applyFill="1" applyBorder="1" applyAlignment="1">
      <alignment vertical="top" wrapText="1"/>
    </xf>
    <xf numFmtId="0" fontId="37" fillId="33" borderId="9" xfId="0" applyFont="1" applyFill="1" applyBorder="1" applyAlignment="1">
      <alignment horizontal="left" vertical="center" wrapText="1"/>
    </xf>
    <xf numFmtId="0" fontId="91" fillId="33" borderId="9" xfId="0" applyFont="1" applyFill="1" applyBorder="1" applyAlignment="1">
      <alignment horizontal="center" vertical="center" wrapText="1"/>
    </xf>
    <xf numFmtId="9" fontId="16" fillId="33" borderId="9" xfId="0" applyNumberFormat="1" applyFont="1" applyFill="1" applyBorder="1" applyAlignment="1">
      <alignment horizontal="center" vertical="top" wrapText="1"/>
    </xf>
    <xf numFmtId="2" fontId="18" fillId="33" borderId="9" xfId="0" applyNumberFormat="1" applyFont="1" applyFill="1" applyBorder="1" applyAlignment="1">
      <alignment horizontal="center" vertical="top" wrapText="1"/>
    </xf>
    <xf numFmtId="49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top" wrapText="1"/>
    </xf>
    <xf numFmtId="0" fontId="16" fillId="33" borderId="9" xfId="0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49" fontId="18" fillId="33" borderId="9" xfId="0" applyNumberFormat="1" applyFont="1" applyFill="1" applyBorder="1" applyAlignment="1">
      <alignment horizontal="center" vertical="center" wrapText="1"/>
    </xf>
    <xf numFmtId="0" fontId="92" fillId="33" borderId="9" xfId="0" applyFont="1" applyFill="1" applyBorder="1" applyAlignment="1">
      <alignment horizontal="left" vertical="center" wrapText="1"/>
    </xf>
    <xf numFmtId="2" fontId="92" fillId="33" borderId="9" xfId="0" applyNumberFormat="1" applyFont="1" applyFill="1" applyBorder="1" applyAlignment="1">
      <alignment horizontal="center" vertical="center" wrapText="1"/>
    </xf>
    <xf numFmtId="191" fontId="92" fillId="33" borderId="9" xfId="0" applyNumberFormat="1" applyFont="1" applyFill="1" applyBorder="1" applyAlignment="1">
      <alignment horizontal="center" vertical="center" wrapText="1"/>
    </xf>
    <xf numFmtId="0" fontId="93" fillId="33" borderId="9" xfId="0" applyFont="1" applyFill="1" applyBorder="1" applyAlignment="1">
      <alignment horizontal="left" vertical="center" wrapText="1"/>
    </xf>
    <xf numFmtId="2" fontId="93" fillId="33" borderId="9" xfId="0" applyNumberFormat="1" applyFont="1" applyFill="1" applyBorder="1" applyAlignment="1">
      <alignment horizontal="center" vertical="center" wrapText="1"/>
    </xf>
    <xf numFmtId="191" fontId="93" fillId="33" borderId="9" xfId="0" applyNumberFormat="1" applyFont="1" applyFill="1" applyBorder="1" applyAlignment="1">
      <alignment horizontal="center" vertical="center" wrapText="1"/>
    </xf>
    <xf numFmtId="0" fontId="92" fillId="33" borderId="9" xfId="0" applyFont="1" applyFill="1" applyBorder="1" applyAlignment="1">
      <alignment vertical="center" wrapText="1"/>
    </xf>
    <xf numFmtId="190" fontId="92" fillId="33" borderId="9" xfId="0" applyNumberFormat="1" applyFont="1" applyFill="1" applyBorder="1" applyAlignment="1">
      <alignment horizontal="center" vertical="center" wrapText="1"/>
    </xf>
    <xf numFmtId="1" fontId="92" fillId="33" borderId="9" xfId="0" applyNumberFormat="1" applyFont="1" applyFill="1" applyBorder="1" applyAlignment="1">
      <alignment horizontal="center" vertical="center" wrapText="1"/>
    </xf>
    <xf numFmtId="49" fontId="93" fillId="33" borderId="9" xfId="0" applyNumberFormat="1" applyFont="1" applyFill="1" applyBorder="1" applyAlignment="1">
      <alignment horizontal="left" vertical="center" wrapText="1"/>
    </xf>
    <xf numFmtId="1" fontId="93" fillId="33" borderId="9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top" wrapText="1"/>
    </xf>
    <xf numFmtId="0" fontId="16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textRotation="90" wrapText="1"/>
    </xf>
    <xf numFmtId="49" fontId="16" fillId="33" borderId="9" xfId="0" applyNumberFormat="1" applyFont="1" applyFill="1" applyBorder="1" applyAlignment="1">
      <alignment horizontal="center" vertical="center" wrapText="1"/>
    </xf>
    <xf numFmtId="49" fontId="18" fillId="33" borderId="9" xfId="0" applyNumberFormat="1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textRotation="90" wrapText="1"/>
    </xf>
    <xf numFmtId="193" fontId="18" fillId="33" borderId="9" xfId="0" applyNumberFormat="1" applyFont="1" applyFill="1" applyBorder="1" applyAlignment="1">
      <alignment horizontal="center" vertical="center" wrapText="1"/>
    </xf>
    <xf numFmtId="0" fontId="42" fillId="33" borderId="9" xfId="66" applyFont="1" applyFill="1" applyBorder="1" applyAlignment="1">
      <alignment horizontal="left" vertical="center" wrapText="1"/>
      <protection/>
    </xf>
    <xf numFmtId="191" fontId="42" fillId="33" borderId="9" xfId="66" applyNumberFormat="1" applyFont="1" applyFill="1" applyBorder="1" applyAlignment="1">
      <alignment horizontal="center" vertical="center" wrapText="1"/>
      <protection/>
    </xf>
    <xf numFmtId="0" fontId="18" fillId="33" borderId="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91" fontId="18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8" fillId="33" borderId="9" xfId="0" applyFont="1" applyFill="1" applyBorder="1" applyAlignment="1">
      <alignment horizontal="center" vertical="center"/>
    </xf>
    <xf numFmtId="192" fontId="18" fillId="33" borderId="9" xfId="0" applyNumberFormat="1" applyFont="1" applyFill="1" applyBorder="1" applyAlignment="1">
      <alignment horizontal="center" vertical="center"/>
    </xf>
    <xf numFmtId="190" fontId="18" fillId="33" borderId="9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 wrapText="1"/>
    </xf>
    <xf numFmtId="0" fontId="20" fillId="33" borderId="9" xfId="0" applyFont="1" applyFill="1" applyBorder="1" applyAlignment="1">
      <alignment horizontal="center" vertical="center" wrapText="1"/>
    </xf>
    <xf numFmtId="0" fontId="18" fillId="33" borderId="9" xfId="0" applyFont="1" applyFill="1" applyBorder="1" applyAlignment="1">
      <alignment vertical="center" wrapText="1"/>
    </xf>
    <xf numFmtId="0" fontId="16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/>
    </xf>
    <xf numFmtId="0" fontId="18" fillId="33" borderId="9" xfId="0" applyFont="1" applyFill="1" applyBorder="1" applyAlignment="1">
      <alignment horizontal="center" vertical="center" textRotation="90" wrapText="1"/>
    </xf>
    <xf numFmtId="49" fontId="18" fillId="33" borderId="9" xfId="0" applyNumberFormat="1" applyFont="1" applyFill="1" applyBorder="1" applyAlignment="1">
      <alignment horizontal="center" vertical="center" textRotation="90" wrapText="1"/>
    </xf>
    <xf numFmtId="2" fontId="16" fillId="33" borderId="0" xfId="0" applyNumberFormat="1" applyFont="1" applyFill="1" applyAlignment="1">
      <alignment horizontal="center" vertical="center" wrapText="1"/>
    </xf>
    <xf numFmtId="190" fontId="93" fillId="33" borderId="9" xfId="0" applyNumberFormat="1" applyFont="1" applyFill="1" applyBorder="1" applyAlignment="1">
      <alignment horizontal="center" vertical="center" wrapText="1"/>
    </xf>
    <xf numFmtId="49" fontId="30" fillId="33" borderId="0" xfId="0" applyNumberFormat="1" applyFont="1" applyFill="1" applyBorder="1" applyAlignment="1">
      <alignment horizontal="center" vertical="center" wrapText="1"/>
    </xf>
    <xf numFmtId="191" fontId="30" fillId="0" borderId="10" xfId="0" applyNumberFormat="1" applyFont="1" applyBorder="1" applyAlignment="1">
      <alignment horizontal="center" vertical="center" wrapText="1"/>
    </xf>
    <xf numFmtId="191" fontId="30" fillId="0" borderId="19" xfId="0" applyNumberFormat="1" applyFont="1" applyBorder="1" applyAlignment="1">
      <alignment horizontal="center" vertical="center" wrapText="1"/>
    </xf>
    <xf numFmtId="191" fontId="30" fillId="0" borderId="10" xfId="0" applyNumberFormat="1" applyFont="1" applyBorder="1" applyAlignment="1">
      <alignment horizontal="center" vertical="center" textRotation="90" wrapText="1"/>
    </xf>
    <xf numFmtId="191" fontId="30" fillId="0" borderId="19" xfId="0" applyNumberFormat="1" applyFont="1" applyBorder="1" applyAlignment="1">
      <alignment horizontal="center" vertical="center" textRotation="90" wrapText="1"/>
    </xf>
    <xf numFmtId="0" fontId="27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6" fillId="33" borderId="34" xfId="0" applyNumberFormat="1" applyFont="1" applyFill="1" applyBorder="1" applyAlignment="1">
      <alignment horizontal="center" vertical="center" wrapText="1"/>
    </xf>
    <xf numFmtId="49" fontId="16" fillId="33" borderId="25" xfId="0" applyNumberFormat="1" applyFont="1" applyFill="1" applyBorder="1" applyAlignment="1">
      <alignment horizontal="center" vertical="center" wrapText="1"/>
    </xf>
    <xf numFmtId="0" fontId="34" fillId="33" borderId="9" xfId="0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9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textRotation="90" wrapText="1"/>
    </xf>
    <xf numFmtId="49" fontId="16" fillId="33" borderId="19" xfId="0" applyNumberFormat="1" applyFont="1" applyFill="1" applyBorder="1" applyAlignment="1">
      <alignment horizontal="center" vertical="center" textRotation="90" wrapText="1"/>
    </xf>
    <xf numFmtId="49" fontId="16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textRotation="90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34" fillId="33" borderId="9" xfId="0" applyFont="1" applyFill="1" applyBorder="1" applyAlignment="1">
      <alignment horizontal="center" wrapText="1"/>
    </xf>
    <xf numFmtId="0" fontId="29" fillId="33" borderId="9" xfId="0" applyNumberFormat="1" applyFont="1" applyFill="1" applyBorder="1" applyAlignment="1">
      <alignment horizontal="center" vertical="top" wrapText="1"/>
    </xf>
    <xf numFmtId="0" fontId="16" fillId="33" borderId="9" xfId="0" applyFont="1" applyFill="1" applyBorder="1" applyAlignment="1">
      <alignment horizontal="center" vertical="top" wrapText="1"/>
    </xf>
    <xf numFmtId="0" fontId="40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textRotation="90" wrapText="1"/>
    </xf>
    <xf numFmtId="49" fontId="16" fillId="33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textRotation="90" wrapText="1"/>
    </xf>
    <xf numFmtId="49" fontId="18" fillId="33" borderId="9" xfId="0" applyNumberFormat="1" applyFont="1" applyFill="1" applyBorder="1" applyAlignment="1">
      <alignment horizontal="center" vertical="center" wrapText="1"/>
    </xf>
    <xf numFmtId="49" fontId="28" fillId="33" borderId="9" xfId="0" applyNumberFormat="1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textRotation="90" wrapText="1"/>
    </xf>
    <xf numFmtId="49" fontId="29" fillId="33" borderId="9" xfId="0" applyNumberFormat="1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34" fillId="33" borderId="34" xfId="0" applyNumberFormat="1" applyFont="1" applyFill="1" applyBorder="1" applyAlignment="1">
      <alignment horizontal="center" vertical="center" wrapText="1"/>
    </xf>
    <xf numFmtId="49" fontId="34" fillId="33" borderId="35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 wrapText="1"/>
    </xf>
    <xf numFmtId="49" fontId="18" fillId="33" borderId="9" xfId="0" applyNumberFormat="1" applyFont="1" applyFill="1" applyBorder="1" applyAlignment="1">
      <alignment horizontal="center" vertical="center" textRotation="90" wrapText="1"/>
    </xf>
    <xf numFmtId="49" fontId="23" fillId="33" borderId="9" xfId="0" applyNumberFormat="1" applyFont="1" applyFill="1" applyBorder="1" applyAlignment="1">
      <alignment horizontal="center" vertical="center" wrapText="1"/>
    </xf>
    <xf numFmtId="2" fontId="18" fillId="33" borderId="9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49" fontId="30" fillId="0" borderId="0" xfId="0" applyNumberFormat="1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rmal 14 3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 2 2" xfId="63"/>
    <cellStyle name="Обычный 3" xfId="64"/>
    <cellStyle name="Обычный_22-BARI" xfId="65"/>
    <cellStyle name="Обычный_ruruas 9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90" zoomScalePageLayoutView="0" workbookViewId="0" topLeftCell="A1">
      <selection activeCell="G3" sqref="G3"/>
    </sheetView>
  </sheetViews>
  <sheetFormatPr defaultColWidth="9.00390625" defaultRowHeight="12.75"/>
  <cols>
    <col min="1" max="1" width="3.875" style="0" customWidth="1"/>
    <col min="2" max="2" width="19.00390625" style="0" customWidth="1"/>
    <col min="3" max="3" width="53.75390625" style="0" customWidth="1"/>
    <col min="4" max="4" width="17.75390625" style="0" customWidth="1"/>
    <col min="7" max="7" width="12.125" style="0" bestFit="1" customWidth="1"/>
  </cols>
  <sheetData>
    <row r="1" spans="1:9" ht="30" customHeight="1">
      <c r="A1" s="415" t="s">
        <v>700</v>
      </c>
      <c r="B1" s="415"/>
      <c r="C1" s="415"/>
      <c r="D1" s="415"/>
      <c r="E1" s="29"/>
      <c r="F1" s="29"/>
      <c r="G1" s="29"/>
      <c r="H1" s="29"/>
      <c r="I1" s="29"/>
    </row>
    <row r="2" spans="1:9" ht="77.25" customHeight="1">
      <c r="A2" s="416" t="s">
        <v>665</v>
      </c>
      <c r="B2" s="416"/>
      <c r="C2" s="416"/>
      <c r="D2" s="416"/>
      <c r="E2" s="29"/>
      <c r="F2" s="29"/>
      <c r="G2" s="29"/>
      <c r="H2" s="29"/>
      <c r="I2" s="29"/>
    </row>
    <row r="3" spans="1:9" ht="33" customHeight="1">
      <c r="A3" s="411" t="s">
        <v>1</v>
      </c>
      <c r="B3" s="413" t="s">
        <v>62</v>
      </c>
      <c r="C3" s="411" t="s">
        <v>63</v>
      </c>
      <c r="D3" s="340"/>
      <c r="E3" s="29"/>
      <c r="F3" s="29"/>
      <c r="G3" s="29"/>
      <c r="H3" s="29"/>
      <c r="I3" s="29"/>
    </row>
    <row r="4" spans="1:9" ht="90.75" customHeight="1">
      <c r="A4" s="412"/>
      <c r="B4" s="414"/>
      <c r="C4" s="412"/>
      <c r="D4" s="141" t="s">
        <v>688</v>
      </c>
      <c r="E4" s="29"/>
      <c r="F4" s="29"/>
      <c r="G4" s="29"/>
      <c r="H4" s="29"/>
      <c r="I4" s="29"/>
    </row>
    <row r="5" spans="1:9" ht="37.5" customHeight="1">
      <c r="A5" s="227">
        <v>1</v>
      </c>
      <c r="B5" s="141" t="s">
        <v>251</v>
      </c>
      <c r="C5" s="141" t="s">
        <v>138</v>
      </c>
      <c r="D5" s="141"/>
      <c r="E5" s="29"/>
      <c r="F5" s="29"/>
      <c r="G5" s="29"/>
      <c r="H5" s="29"/>
      <c r="I5" s="29"/>
    </row>
    <row r="6" spans="1:9" ht="41.25" customHeight="1">
      <c r="A6" s="227">
        <v>2</v>
      </c>
      <c r="B6" s="141" t="s">
        <v>252</v>
      </c>
      <c r="C6" s="141" t="s">
        <v>248</v>
      </c>
      <c r="D6" s="141"/>
      <c r="E6" s="29"/>
      <c r="F6" s="29"/>
      <c r="G6" s="29"/>
      <c r="H6" s="29"/>
      <c r="I6" s="29"/>
    </row>
    <row r="7" spans="1:9" ht="42" customHeight="1">
      <c r="A7" s="227">
        <v>3</v>
      </c>
      <c r="B7" s="141" t="s">
        <v>253</v>
      </c>
      <c r="C7" s="141" t="s">
        <v>249</v>
      </c>
      <c r="D7" s="141"/>
      <c r="E7" s="29"/>
      <c r="F7" s="29"/>
      <c r="G7" s="29"/>
      <c r="H7" s="29"/>
      <c r="I7" s="29"/>
    </row>
    <row r="8" spans="1:9" ht="42" customHeight="1">
      <c r="A8" s="227">
        <v>4</v>
      </c>
      <c r="B8" s="141" t="s">
        <v>254</v>
      </c>
      <c r="C8" s="141" t="s">
        <v>250</v>
      </c>
      <c r="D8" s="141"/>
      <c r="E8" s="29"/>
      <c r="F8" s="29"/>
      <c r="G8" s="29"/>
      <c r="H8" s="29"/>
      <c r="I8" s="29"/>
    </row>
    <row r="9" spans="1:9" ht="33.75" customHeight="1">
      <c r="A9" s="227">
        <v>5</v>
      </c>
      <c r="B9" s="141" t="s">
        <v>304</v>
      </c>
      <c r="C9" s="141" t="s">
        <v>269</v>
      </c>
      <c r="D9" s="141"/>
      <c r="E9" s="29"/>
      <c r="F9" s="29"/>
      <c r="G9" s="29"/>
      <c r="H9" s="29"/>
      <c r="I9" s="29"/>
    </row>
    <row r="10" spans="1:9" ht="42" customHeight="1">
      <c r="A10" s="227">
        <v>6</v>
      </c>
      <c r="B10" s="141" t="s">
        <v>412</v>
      </c>
      <c r="C10" s="141" t="s">
        <v>413</v>
      </c>
      <c r="D10" s="141"/>
      <c r="E10" s="29"/>
      <c r="F10" s="29"/>
      <c r="G10" s="29"/>
      <c r="H10" s="29"/>
      <c r="I10" s="29"/>
    </row>
    <row r="11" spans="1:9" ht="42" customHeight="1">
      <c r="A11" s="227">
        <v>7</v>
      </c>
      <c r="B11" s="141" t="s">
        <v>586</v>
      </c>
      <c r="C11" s="141" t="s">
        <v>584</v>
      </c>
      <c r="D11" s="141"/>
      <c r="E11" s="29"/>
      <c r="F11" s="29"/>
      <c r="G11" s="29"/>
      <c r="H11" s="29"/>
      <c r="I11" s="29"/>
    </row>
    <row r="12" spans="1:9" ht="42" customHeight="1">
      <c r="A12" s="227">
        <v>8</v>
      </c>
      <c r="B12" s="141" t="s">
        <v>587</v>
      </c>
      <c r="C12" s="141" t="s">
        <v>585</v>
      </c>
      <c r="D12" s="141"/>
      <c r="E12" s="29"/>
      <c r="F12" s="29"/>
      <c r="G12" s="29"/>
      <c r="H12" s="29"/>
      <c r="I12" s="29"/>
    </row>
    <row r="13" spans="1:9" ht="42" customHeight="1">
      <c r="A13" s="227">
        <v>9</v>
      </c>
      <c r="B13" s="141" t="s">
        <v>588</v>
      </c>
      <c r="C13" s="141" t="s">
        <v>606</v>
      </c>
      <c r="D13" s="141"/>
      <c r="E13" s="29"/>
      <c r="F13" s="29"/>
      <c r="G13" s="29"/>
      <c r="H13" s="29"/>
      <c r="I13" s="29"/>
    </row>
    <row r="14" spans="1:9" ht="42" customHeight="1" thickBot="1">
      <c r="A14" s="296">
        <v>10</v>
      </c>
      <c r="B14" s="297" t="s">
        <v>589</v>
      </c>
      <c r="C14" s="297" t="s">
        <v>607</v>
      </c>
      <c r="D14" s="141"/>
      <c r="E14" s="29"/>
      <c r="F14" s="29"/>
      <c r="G14" s="29"/>
      <c r="H14" s="29"/>
      <c r="I14" s="29"/>
    </row>
    <row r="15" spans="1:9" ht="42" customHeight="1" thickBot="1">
      <c r="A15" s="300"/>
      <c r="B15" s="301"/>
      <c r="C15" s="302" t="s">
        <v>608</v>
      </c>
      <c r="D15" s="301"/>
      <c r="E15" s="29"/>
      <c r="F15" s="29"/>
      <c r="G15" s="29"/>
      <c r="H15" s="29"/>
      <c r="I15" s="29"/>
    </row>
    <row r="16" spans="1:9" ht="42" customHeight="1">
      <c r="A16" s="298">
        <v>11</v>
      </c>
      <c r="B16" s="299" t="s">
        <v>590</v>
      </c>
      <c r="C16" s="299" t="s">
        <v>625</v>
      </c>
      <c r="D16" s="299"/>
      <c r="E16" s="29"/>
      <c r="F16" s="29"/>
      <c r="G16" s="29"/>
      <c r="H16" s="29"/>
      <c r="I16" s="29"/>
    </row>
    <row r="17" spans="1:9" ht="42" customHeight="1">
      <c r="A17" s="227">
        <v>11</v>
      </c>
      <c r="B17" s="141" t="s">
        <v>591</v>
      </c>
      <c r="C17" s="141" t="s">
        <v>629</v>
      </c>
      <c r="D17" s="299"/>
      <c r="E17" s="29"/>
      <c r="F17" s="29"/>
      <c r="G17" s="29"/>
      <c r="H17" s="29"/>
      <c r="I17" s="29"/>
    </row>
    <row r="18" spans="1:9" ht="42" customHeight="1">
      <c r="A18" s="227">
        <v>11</v>
      </c>
      <c r="B18" s="141" t="s">
        <v>653</v>
      </c>
      <c r="C18" s="141" t="s">
        <v>637</v>
      </c>
      <c r="D18" s="299"/>
      <c r="E18" s="29"/>
      <c r="F18" s="29"/>
      <c r="G18" s="29"/>
      <c r="H18" s="29"/>
      <c r="I18" s="29"/>
    </row>
    <row r="19" spans="1:9" ht="42" customHeight="1">
      <c r="A19" s="227">
        <v>11</v>
      </c>
      <c r="B19" s="141" t="s">
        <v>654</v>
      </c>
      <c r="C19" s="141" t="s">
        <v>644</v>
      </c>
      <c r="D19" s="299"/>
      <c r="E19" s="29"/>
      <c r="F19" s="29"/>
      <c r="G19" s="29"/>
      <c r="H19" s="29"/>
      <c r="I19" s="29"/>
    </row>
    <row r="20" spans="1:9" ht="42" customHeight="1">
      <c r="A20" s="227">
        <v>11</v>
      </c>
      <c r="B20" s="141" t="s">
        <v>655</v>
      </c>
      <c r="C20" s="141" t="s">
        <v>648</v>
      </c>
      <c r="D20" s="299"/>
      <c r="E20" s="29"/>
      <c r="F20" s="29"/>
      <c r="G20" s="29"/>
      <c r="H20" s="29"/>
      <c r="I20" s="29"/>
    </row>
    <row r="21" spans="1:9" ht="42" customHeight="1">
      <c r="A21" s="227">
        <v>11</v>
      </c>
      <c r="B21" s="141" t="s">
        <v>656</v>
      </c>
      <c r="C21" s="141" t="s">
        <v>652</v>
      </c>
      <c r="D21" s="299"/>
      <c r="E21" s="29"/>
      <c r="F21" s="29"/>
      <c r="G21" s="29"/>
      <c r="H21" s="29"/>
      <c r="I21" s="29"/>
    </row>
    <row r="22" spans="1:9" ht="41.25" customHeight="1">
      <c r="A22" s="227"/>
      <c r="B22" s="141"/>
      <c r="C22" s="142" t="s">
        <v>8</v>
      </c>
      <c r="D22" s="142"/>
      <c r="E22" s="29"/>
      <c r="F22" s="29"/>
      <c r="G22" s="303"/>
      <c r="H22" s="29"/>
      <c r="I22" s="29"/>
    </row>
    <row r="23" spans="1:9" ht="48.75" customHeight="1">
      <c r="A23" s="352"/>
      <c r="B23" s="352"/>
      <c r="C23" s="354" t="s">
        <v>686</v>
      </c>
      <c r="D23" s="352"/>
      <c r="E23" s="29"/>
      <c r="F23" s="29"/>
      <c r="G23" s="29"/>
      <c r="H23" s="29"/>
      <c r="I23" s="29"/>
    </row>
    <row r="24" spans="1:4" ht="23.25" customHeight="1">
      <c r="A24" s="154"/>
      <c r="B24" s="154"/>
      <c r="C24" s="156" t="s">
        <v>372</v>
      </c>
      <c r="D24" s="154"/>
    </row>
    <row r="25" spans="1:4" ht="30.75" customHeight="1">
      <c r="A25" s="154"/>
      <c r="B25" s="154"/>
      <c r="C25" s="156" t="s">
        <v>687</v>
      </c>
      <c r="D25" s="154"/>
    </row>
    <row r="26" spans="1:4" ht="28.5" customHeight="1">
      <c r="A26" s="353"/>
      <c r="B26" s="353"/>
      <c r="C26" s="355" t="s">
        <v>372</v>
      </c>
      <c r="D26" s="353"/>
    </row>
  </sheetData>
  <sheetProtection/>
  <mergeCells count="5">
    <mergeCell ref="A3:A4"/>
    <mergeCell ref="B3:B4"/>
    <mergeCell ref="C3:C4"/>
    <mergeCell ref="A1:D1"/>
    <mergeCell ref="A2:D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zoomScalePageLayoutView="0" workbookViewId="0" topLeftCell="A13">
      <selection activeCell="H55" sqref="H55"/>
    </sheetView>
  </sheetViews>
  <sheetFormatPr defaultColWidth="9.00390625" defaultRowHeight="12.75"/>
  <cols>
    <col min="1" max="1" width="3.625" style="0" customWidth="1"/>
    <col min="2" max="2" width="48.625" style="0" customWidth="1"/>
    <col min="3" max="3" width="8.125" style="0" customWidth="1"/>
    <col min="4" max="4" width="7.875" style="0" customWidth="1"/>
    <col min="5" max="5" width="8.375" style="0" customWidth="1"/>
    <col min="7" max="7" width="9.125" style="0" customWidth="1"/>
    <col min="8" max="8" width="14.25390625" style="0" bestFit="1" customWidth="1"/>
  </cols>
  <sheetData>
    <row r="1" spans="1:7" ht="57.75" customHeight="1">
      <c r="A1" s="434" t="str">
        <f>' გარე წყალი  1-7'!A1:G1</f>
        <v>Suaxevis municipalitetis maxalakiZeebis  baga-baRis da ezos keTilmowyoba </v>
      </c>
      <c r="B1" s="434"/>
      <c r="C1" s="434"/>
      <c r="D1" s="434"/>
      <c r="E1" s="434"/>
      <c r="F1" s="434"/>
      <c r="G1" s="434"/>
    </row>
    <row r="2" spans="1:7" ht="35.25" customHeight="1">
      <c r="A2" s="441" t="s">
        <v>672</v>
      </c>
      <c r="B2" s="441"/>
      <c r="C2" s="441"/>
      <c r="D2" s="441"/>
      <c r="E2" s="441"/>
      <c r="F2" s="441"/>
      <c r="G2" s="441"/>
    </row>
    <row r="3" spans="1:7" ht="35.25" customHeight="1">
      <c r="A3" s="441" t="s">
        <v>236</v>
      </c>
      <c r="B3" s="441"/>
      <c r="C3" s="441"/>
      <c r="D3" s="441"/>
      <c r="E3" s="441"/>
      <c r="F3" s="441"/>
      <c r="G3" s="441"/>
    </row>
    <row r="4" spans="1:7" ht="30" customHeight="1">
      <c r="A4" s="440" t="s">
        <v>1</v>
      </c>
      <c r="B4" s="440" t="s">
        <v>21</v>
      </c>
      <c r="C4" s="442" t="s">
        <v>9</v>
      </c>
      <c r="D4" s="440" t="s">
        <v>17</v>
      </c>
      <c r="E4" s="440"/>
      <c r="F4" s="440"/>
      <c r="G4" s="440"/>
    </row>
    <row r="5" spans="1:7" ht="75.75" customHeight="1" thickBot="1">
      <c r="A5" s="440"/>
      <c r="B5" s="440"/>
      <c r="C5" s="442"/>
      <c r="D5" s="65" t="s">
        <v>9</v>
      </c>
      <c r="E5" s="65" t="s">
        <v>19</v>
      </c>
      <c r="F5" s="65" t="s">
        <v>689</v>
      </c>
      <c r="G5" s="66" t="s">
        <v>690</v>
      </c>
    </row>
    <row r="6" spans="1:7" s="14" customFormat="1" ht="30" customHeight="1">
      <c r="A6" s="289">
        <v>1</v>
      </c>
      <c r="B6" s="262" t="s">
        <v>577</v>
      </c>
      <c r="C6" s="125" t="s">
        <v>190</v>
      </c>
      <c r="D6" s="248"/>
      <c r="E6" s="126">
        <f>150*0.7*0.4</f>
        <v>42</v>
      </c>
      <c r="F6" s="125"/>
      <c r="G6" s="167"/>
    </row>
    <row r="7" spans="1:7" ht="24" customHeight="1" thickBot="1">
      <c r="A7" s="290"/>
      <c r="B7" s="127" t="s">
        <v>192</v>
      </c>
      <c r="C7" s="121" t="s">
        <v>44</v>
      </c>
      <c r="D7" s="121">
        <v>2.06</v>
      </c>
      <c r="E7" s="128">
        <f>E6*D7</f>
        <v>86.52</v>
      </c>
      <c r="F7" s="129"/>
      <c r="G7" s="228"/>
    </row>
    <row r="8" spans="1:7" ht="27">
      <c r="A8" s="291">
        <v>2</v>
      </c>
      <c r="B8" s="263" t="s">
        <v>578</v>
      </c>
      <c r="C8" s="264" t="s">
        <v>216</v>
      </c>
      <c r="D8" s="249"/>
      <c r="E8" s="333">
        <v>0.15</v>
      </c>
      <c r="F8" s="120"/>
      <c r="G8" s="229"/>
    </row>
    <row r="9" spans="1:7" ht="13.5">
      <c r="A9" s="293"/>
      <c r="B9" s="102" t="s">
        <v>192</v>
      </c>
      <c r="C9" s="88" t="s">
        <v>44</v>
      </c>
      <c r="D9" s="78">
        <v>181</v>
      </c>
      <c r="E9" s="89">
        <f>E8*D9</f>
        <v>27.15</v>
      </c>
      <c r="F9" s="78"/>
      <c r="G9" s="93"/>
    </row>
    <row r="10" spans="1:7" s="14" customFormat="1" ht="15.75" customHeight="1">
      <c r="A10" s="293"/>
      <c r="B10" s="102" t="s">
        <v>217</v>
      </c>
      <c r="C10" s="88" t="s">
        <v>0</v>
      </c>
      <c r="D10" s="77">
        <v>92.1</v>
      </c>
      <c r="E10" s="89">
        <f>E8*D10</f>
        <v>13.815</v>
      </c>
      <c r="F10" s="78"/>
      <c r="G10" s="93"/>
    </row>
    <row r="11" spans="1:7" ht="13.5">
      <c r="A11" s="293"/>
      <c r="B11" s="102" t="s">
        <v>543</v>
      </c>
      <c r="C11" s="88" t="s">
        <v>234</v>
      </c>
      <c r="D11" s="77"/>
      <c r="E11" s="89">
        <v>150</v>
      </c>
      <c r="F11" s="83"/>
      <c r="G11" s="93"/>
    </row>
    <row r="12" spans="1:7" ht="15.75" customHeight="1">
      <c r="A12" s="294"/>
      <c r="B12" s="113" t="s">
        <v>49</v>
      </c>
      <c r="C12" s="112" t="s">
        <v>0</v>
      </c>
      <c r="D12" s="76">
        <v>5.16</v>
      </c>
      <c r="E12" s="334">
        <f>E8*D12</f>
        <v>0.774</v>
      </c>
      <c r="F12" s="114"/>
      <c r="G12" s="230"/>
    </row>
    <row r="13" spans="1:7" ht="33.75" customHeight="1">
      <c r="A13" s="146">
        <v>3</v>
      </c>
      <c r="B13" s="97" t="s">
        <v>541</v>
      </c>
      <c r="C13" s="100" t="s">
        <v>441</v>
      </c>
      <c r="D13" s="83"/>
      <c r="E13" s="335">
        <v>0.019</v>
      </c>
      <c r="F13" s="83"/>
      <c r="G13" s="226"/>
    </row>
    <row r="14" spans="1:7" ht="15.75" customHeight="1">
      <c r="A14" s="146"/>
      <c r="B14" s="139" t="s">
        <v>29</v>
      </c>
      <c r="C14" s="233" t="s">
        <v>44</v>
      </c>
      <c r="D14" s="99">
        <v>1460</v>
      </c>
      <c r="E14" s="104">
        <f>D14*E13</f>
        <v>27.74</v>
      </c>
      <c r="F14" s="83"/>
      <c r="G14" s="244"/>
    </row>
    <row r="15" spans="1:7" ht="15.75" customHeight="1">
      <c r="A15" s="146"/>
      <c r="B15" s="139" t="s">
        <v>64</v>
      </c>
      <c r="C15" s="233" t="s">
        <v>55</v>
      </c>
      <c r="D15" s="99">
        <v>93</v>
      </c>
      <c r="E15" s="104">
        <f>D15*E13</f>
        <v>1.767</v>
      </c>
      <c r="F15" s="60"/>
      <c r="G15" s="244"/>
    </row>
    <row r="16" spans="1:7" ht="15.75" customHeight="1">
      <c r="A16" s="146"/>
      <c r="B16" s="139" t="s">
        <v>349</v>
      </c>
      <c r="C16" s="233" t="s">
        <v>50</v>
      </c>
      <c r="D16" s="99">
        <v>101.5</v>
      </c>
      <c r="E16" s="104">
        <f>D16*E13</f>
        <v>1.9284999999999999</v>
      </c>
      <c r="F16" s="44"/>
      <c r="G16" s="244"/>
    </row>
    <row r="17" spans="1:7" ht="15.75" customHeight="1">
      <c r="A17" s="146"/>
      <c r="B17" s="139" t="s">
        <v>68</v>
      </c>
      <c r="C17" s="233" t="s">
        <v>48</v>
      </c>
      <c r="D17" s="99">
        <v>288</v>
      </c>
      <c r="E17" s="104">
        <f>D17*E13</f>
        <v>5.4719999999999995</v>
      </c>
      <c r="F17" s="49"/>
      <c r="G17" s="244"/>
    </row>
    <row r="18" spans="1:7" ht="15.75" customHeight="1">
      <c r="A18" s="146"/>
      <c r="B18" s="139" t="s">
        <v>69</v>
      </c>
      <c r="C18" s="233" t="s">
        <v>50</v>
      </c>
      <c r="D18" s="99">
        <v>7.85</v>
      </c>
      <c r="E18" s="245">
        <f>D18*E13</f>
        <v>0.14914999999999998</v>
      </c>
      <c r="F18" s="49"/>
      <c r="G18" s="244"/>
    </row>
    <row r="19" spans="1:7" ht="15.75" customHeight="1">
      <c r="A19" s="146"/>
      <c r="B19" s="139" t="s">
        <v>83</v>
      </c>
      <c r="C19" s="233" t="s">
        <v>31</v>
      </c>
      <c r="D19" s="99">
        <v>296</v>
      </c>
      <c r="E19" s="104">
        <f>D19*E13</f>
        <v>5.624</v>
      </c>
      <c r="F19" s="99"/>
      <c r="G19" s="244"/>
    </row>
    <row r="20" spans="1:7" ht="15.75" customHeight="1">
      <c r="A20" s="146">
        <v>4</v>
      </c>
      <c r="B20" s="140" t="s">
        <v>363</v>
      </c>
      <c r="C20" s="233" t="s">
        <v>31</v>
      </c>
      <c r="D20" s="99"/>
      <c r="E20" s="226">
        <f>5*11.12/1000</f>
        <v>0.0556</v>
      </c>
      <c r="F20" s="99"/>
      <c r="G20" s="246"/>
    </row>
    <row r="21" spans="1:7" ht="15.75" customHeight="1">
      <c r="A21" s="146">
        <v>5</v>
      </c>
      <c r="B21" s="147" t="s">
        <v>442</v>
      </c>
      <c r="C21" s="146" t="s">
        <v>73</v>
      </c>
      <c r="D21" s="88"/>
      <c r="E21" s="250">
        <v>3</v>
      </c>
      <c r="F21" s="99"/>
      <c r="G21" s="246"/>
    </row>
    <row r="22" spans="1:7" ht="15.75" customHeight="1">
      <c r="A22" s="146"/>
      <c r="B22" s="80" t="s">
        <v>192</v>
      </c>
      <c r="C22" s="88" t="s">
        <v>44</v>
      </c>
      <c r="D22" s="88">
        <v>1.54</v>
      </c>
      <c r="E22" s="104">
        <f>E21*D22</f>
        <v>4.62</v>
      </c>
      <c r="F22" s="99"/>
      <c r="G22" s="244"/>
    </row>
    <row r="23" spans="1:7" ht="15.75" customHeight="1">
      <c r="A23" s="146"/>
      <c r="B23" s="80" t="s">
        <v>193</v>
      </c>
      <c r="C23" s="88" t="s">
        <v>0</v>
      </c>
      <c r="D23" s="88">
        <v>0.09</v>
      </c>
      <c r="E23" s="104">
        <f>E21*D23</f>
        <v>0.27</v>
      </c>
      <c r="F23" s="99"/>
      <c r="G23" s="244"/>
    </row>
    <row r="24" spans="1:7" ht="15.75" customHeight="1">
      <c r="A24" s="146"/>
      <c r="B24" s="50" t="s">
        <v>443</v>
      </c>
      <c r="C24" s="83" t="s">
        <v>215</v>
      </c>
      <c r="D24" s="83">
        <v>0.09</v>
      </c>
      <c r="E24" s="104">
        <f>E21*D24</f>
        <v>0.27</v>
      </c>
      <c r="F24" s="99"/>
      <c r="G24" s="244"/>
    </row>
    <row r="25" spans="1:7" ht="15.75" customHeight="1">
      <c r="A25" s="146"/>
      <c r="B25" s="80" t="s">
        <v>442</v>
      </c>
      <c r="C25" s="88" t="s">
        <v>22</v>
      </c>
      <c r="D25" s="247">
        <v>1</v>
      </c>
      <c r="E25" s="245">
        <f>E21*D25</f>
        <v>3</v>
      </c>
      <c r="F25" s="99"/>
      <c r="G25" s="244"/>
    </row>
    <row r="26" spans="1:7" ht="56.25" customHeight="1">
      <c r="A26" s="146">
        <v>6</v>
      </c>
      <c r="B26" s="97" t="s">
        <v>579</v>
      </c>
      <c r="C26" s="51" t="s">
        <v>215</v>
      </c>
      <c r="D26" s="78"/>
      <c r="E26" s="79">
        <v>7.5</v>
      </c>
      <c r="F26" s="51"/>
      <c r="G26" s="101"/>
    </row>
    <row r="27" spans="1:7" ht="15.75" customHeight="1">
      <c r="A27" s="146"/>
      <c r="B27" s="87" t="s">
        <v>192</v>
      </c>
      <c r="C27" s="88" t="s">
        <v>44</v>
      </c>
      <c r="D27" s="77">
        <v>3.78</v>
      </c>
      <c r="E27" s="53">
        <f>E26*D27</f>
        <v>28.349999999999998</v>
      </c>
      <c r="F27" s="78"/>
      <c r="G27" s="53"/>
    </row>
    <row r="28" spans="1:7" ht="15.75" customHeight="1">
      <c r="A28" s="146"/>
      <c r="B28" s="87" t="s">
        <v>193</v>
      </c>
      <c r="C28" s="88" t="s">
        <v>0</v>
      </c>
      <c r="D28" s="77">
        <v>0.92</v>
      </c>
      <c r="E28" s="53">
        <f>E26*D28</f>
        <v>6.9</v>
      </c>
      <c r="F28" s="78"/>
      <c r="G28" s="53"/>
    </row>
    <row r="29" spans="1:7" ht="15.75" customHeight="1">
      <c r="A29" s="146"/>
      <c r="B29" s="87" t="s">
        <v>361</v>
      </c>
      <c r="C29" s="88" t="s">
        <v>215</v>
      </c>
      <c r="D29" s="77">
        <v>1.015</v>
      </c>
      <c r="E29" s="53">
        <f>E26*D29</f>
        <v>7.612499999999999</v>
      </c>
      <c r="F29" s="78"/>
      <c r="G29" s="53"/>
    </row>
    <row r="30" spans="1:7" ht="15.75" customHeight="1">
      <c r="A30" s="146"/>
      <c r="B30" s="87" t="s">
        <v>68</v>
      </c>
      <c r="C30" s="88" t="s">
        <v>362</v>
      </c>
      <c r="D30" s="77">
        <v>0.703</v>
      </c>
      <c r="E30" s="53">
        <f>E26*D30</f>
        <v>5.2725</v>
      </c>
      <c r="F30" s="78"/>
      <c r="G30" s="53"/>
    </row>
    <row r="31" spans="1:7" ht="15.75" customHeight="1">
      <c r="A31" s="146"/>
      <c r="B31" s="87" t="s">
        <v>197</v>
      </c>
      <c r="C31" s="88" t="s">
        <v>215</v>
      </c>
      <c r="D31" s="77">
        <v>0.0114</v>
      </c>
      <c r="E31" s="53">
        <f>E26*D31</f>
        <v>0.0855</v>
      </c>
      <c r="F31" s="78"/>
      <c r="G31" s="53"/>
    </row>
    <row r="32" spans="1:7" ht="15.75" customHeight="1">
      <c r="A32" s="146"/>
      <c r="B32" s="87" t="s">
        <v>49</v>
      </c>
      <c r="C32" s="88" t="s">
        <v>0</v>
      </c>
      <c r="D32" s="77">
        <v>0.6</v>
      </c>
      <c r="E32" s="53">
        <f>E26*D32</f>
        <v>4.5</v>
      </c>
      <c r="F32" s="82"/>
      <c r="G32" s="53"/>
    </row>
    <row r="33" spans="1:7" ht="15.75" customHeight="1">
      <c r="A33" s="337">
        <v>7</v>
      </c>
      <c r="B33" s="336" t="s">
        <v>363</v>
      </c>
      <c r="C33" s="187" t="s">
        <v>301</v>
      </c>
      <c r="D33" s="188"/>
      <c r="E33" s="189">
        <v>0.32</v>
      </c>
      <c r="F33" s="190"/>
      <c r="G33" s="101"/>
    </row>
    <row r="34" spans="1:7" ht="41.25" customHeight="1">
      <c r="A34" s="295">
        <v>8</v>
      </c>
      <c r="B34" s="265" t="s">
        <v>235</v>
      </c>
      <c r="C34" s="122" t="s">
        <v>190</v>
      </c>
      <c r="D34" s="186"/>
      <c r="E34" s="123">
        <f>E6</f>
        <v>42</v>
      </c>
      <c r="F34" s="122"/>
      <c r="G34" s="231"/>
    </row>
    <row r="35" spans="1:7" ht="15" customHeight="1">
      <c r="A35" s="92"/>
      <c r="B35" s="80" t="s">
        <v>192</v>
      </c>
      <c r="C35" s="77" t="s">
        <v>44</v>
      </c>
      <c r="D35" s="77">
        <v>1.21</v>
      </c>
      <c r="E35" s="48">
        <f>D35*E34</f>
        <v>50.82</v>
      </c>
      <c r="F35" s="78"/>
      <c r="G35" s="93"/>
    </row>
    <row r="36" spans="1:7" ht="14.25" thickBot="1">
      <c r="A36" s="115"/>
      <c r="B36" s="116" t="s">
        <v>46</v>
      </c>
      <c r="C36" s="117" t="s">
        <v>0</v>
      </c>
      <c r="D36" s="118">
        <v>0.37</v>
      </c>
      <c r="E36" s="119">
        <f>D36*E10</f>
        <v>5.111549999999999</v>
      </c>
      <c r="F36" s="118"/>
      <c r="G36" s="228"/>
    </row>
    <row r="37" spans="1:9" ht="18" customHeight="1">
      <c r="A37" s="60"/>
      <c r="B37" s="60" t="s">
        <v>684</v>
      </c>
      <c r="C37" s="78" t="s">
        <v>0</v>
      </c>
      <c r="D37" s="61"/>
      <c r="E37" s="61"/>
      <c r="F37" s="61"/>
      <c r="G37" s="53"/>
      <c r="H37" s="52"/>
      <c r="I37" s="14"/>
    </row>
    <row r="38" spans="1:9" ht="14.25" customHeight="1">
      <c r="A38" s="60"/>
      <c r="B38" s="60" t="s">
        <v>152</v>
      </c>
      <c r="C38" s="60" t="s">
        <v>0</v>
      </c>
      <c r="D38" s="61"/>
      <c r="E38" s="107">
        <v>0.1</v>
      </c>
      <c r="F38" s="61"/>
      <c r="G38" s="53"/>
      <c r="H38" s="14"/>
      <c r="I38" s="14"/>
    </row>
    <row r="39" spans="1:9" ht="12.75" customHeight="1">
      <c r="A39" s="60"/>
      <c r="B39" s="60" t="s">
        <v>8</v>
      </c>
      <c r="C39" s="60" t="s">
        <v>0</v>
      </c>
      <c r="D39" s="61"/>
      <c r="E39" s="61"/>
      <c r="F39" s="61"/>
      <c r="G39" s="53"/>
      <c r="H39" s="30"/>
      <c r="I39" s="14"/>
    </row>
    <row r="40" spans="1:9" ht="18.75" customHeight="1">
      <c r="A40" s="60"/>
      <c r="B40" s="60" t="s">
        <v>153</v>
      </c>
      <c r="C40" s="60" t="s">
        <v>0</v>
      </c>
      <c r="D40" s="61"/>
      <c r="E40" s="107">
        <v>0.08</v>
      </c>
      <c r="F40" s="61"/>
      <c r="G40" s="53"/>
      <c r="H40" s="14"/>
      <c r="I40" s="30"/>
    </row>
    <row r="41" spans="1:9" ht="15.75" customHeight="1">
      <c r="A41" s="60"/>
      <c r="B41" s="57" t="s">
        <v>39</v>
      </c>
      <c r="C41" s="57" t="s">
        <v>0</v>
      </c>
      <c r="D41" s="61"/>
      <c r="E41" s="61"/>
      <c r="F41" s="108"/>
      <c r="G41" s="98"/>
      <c r="H41" s="32"/>
      <c r="I41" t="s">
        <v>58</v>
      </c>
    </row>
    <row r="42" spans="1:7" ht="13.5">
      <c r="A42" s="64"/>
      <c r="B42" s="64"/>
      <c r="C42" s="64"/>
      <c r="D42" s="64"/>
      <c r="E42" s="64"/>
      <c r="F42" s="64"/>
      <c r="G42" s="64"/>
    </row>
    <row r="43" spans="1:7" ht="13.5">
      <c r="A43" s="64"/>
      <c r="B43" s="64"/>
      <c r="C43" s="64"/>
      <c r="D43" s="64"/>
      <c r="E43" s="64"/>
      <c r="F43" s="64"/>
      <c r="G43" s="64"/>
    </row>
    <row r="44" spans="1:7" ht="13.5">
      <c r="A44" s="444"/>
      <c r="B44" s="444"/>
      <c r="C44" s="444"/>
      <c r="D44" s="444"/>
      <c r="E44" s="444"/>
      <c r="F44" s="444"/>
      <c r="G44" s="444"/>
    </row>
    <row r="45" spans="1:7" ht="13.5">
      <c r="A45" s="443"/>
      <c r="B45" s="443"/>
      <c r="C45" s="443"/>
      <c r="D45" s="443"/>
      <c r="E45" s="443"/>
      <c r="F45" s="443"/>
      <c r="G45" s="443"/>
    </row>
  </sheetData>
  <sheetProtection/>
  <mergeCells count="10">
    <mergeCell ref="C4:C5"/>
    <mergeCell ref="D4:E4"/>
    <mergeCell ref="F4:G4"/>
    <mergeCell ref="A44:G44"/>
    <mergeCell ref="A45:G45"/>
    <mergeCell ref="A1:G1"/>
    <mergeCell ref="A2:G2"/>
    <mergeCell ref="A3:G3"/>
    <mergeCell ref="A4:A5"/>
    <mergeCell ref="B4:B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4.625" style="0" customWidth="1"/>
    <col min="3" max="3" width="43.375" style="0" customWidth="1"/>
    <col min="4" max="7" width="11.875" style="0" customWidth="1"/>
  </cols>
  <sheetData>
    <row r="1" spans="1:7" ht="24" customHeight="1">
      <c r="A1" s="462" t="s">
        <v>657</v>
      </c>
      <c r="B1" s="462"/>
      <c r="C1" s="462"/>
      <c r="D1" s="462"/>
      <c r="E1" s="462"/>
      <c r="F1" s="462"/>
      <c r="G1" s="462"/>
    </row>
    <row r="2" spans="1:7" ht="23.25" customHeight="1">
      <c r="A2" s="463" t="s">
        <v>592</v>
      </c>
      <c r="B2" s="463"/>
      <c r="C2" s="463"/>
      <c r="D2" s="463"/>
      <c r="E2" s="463"/>
      <c r="F2" s="463"/>
      <c r="G2" s="463"/>
    </row>
    <row r="3" spans="1:7" ht="34.5" customHeight="1">
      <c r="A3" s="440" t="s">
        <v>1</v>
      </c>
      <c r="B3" s="442" t="s">
        <v>20</v>
      </c>
      <c r="C3" s="440" t="s">
        <v>21</v>
      </c>
      <c r="D3" s="442" t="s">
        <v>9</v>
      </c>
      <c r="E3" s="60"/>
      <c r="F3" s="440"/>
      <c r="G3" s="440"/>
    </row>
    <row r="4" spans="1:7" ht="92.25" customHeight="1">
      <c r="A4" s="440"/>
      <c r="B4" s="442"/>
      <c r="C4" s="440"/>
      <c r="D4" s="442"/>
      <c r="E4" s="65" t="s">
        <v>19</v>
      </c>
      <c r="F4" s="65" t="s">
        <v>691</v>
      </c>
      <c r="G4" s="66" t="s">
        <v>690</v>
      </c>
    </row>
    <row r="5" spans="1:7" ht="42" customHeight="1">
      <c r="A5" s="60" t="s">
        <v>11</v>
      </c>
      <c r="B5" s="109" t="s">
        <v>303</v>
      </c>
      <c r="C5" s="60" t="s">
        <v>593</v>
      </c>
      <c r="D5" s="60" t="s">
        <v>57</v>
      </c>
      <c r="E5" s="20">
        <v>1</v>
      </c>
      <c r="F5" s="20"/>
      <c r="G5" s="273"/>
    </row>
    <row r="6" spans="1:7" ht="42" customHeight="1">
      <c r="A6" s="60" t="s">
        <v>12</v>
      </c>
      <c r="B6" s="109" t="s">
        <v>303</v>
      </c>
      <c r="C6" s="60" t="s">
        <v>594</v>
      </c>
      <c r="D6" s="60" t="s">
        <v>57</v>
      </c>
      <c r="E6" s="20">
        <v>1</v>
      </c>
      <c r="F6" s="20"/>
      <c r="G6" s="273"/>
    </row>
    <row r="7" spans="1:7" ht="42" customHeight="1">
      <c r="A7" s="60" t="s">
        <v>13</v>
      </c>
      <c r="B7" s="109" t="s">
        <v>303</v>
      </c>
      <c r="C7" s="60" t="s">
        <v>594</v>
      </c>
      <c r="D7" s="60" t="s">
        <v>57</v>
      </c>
      <c r="E7" s="20">
        <v>2</v>
      </c>
      <c r="F7" s="20"/>
      <c r="G7" s="273"/>
    </row>
    <row r="8" spans="1:7" ht="42" customHeight="1">
      <c r="A8" s="60" t="s">
        <v>14</v>
      </c>
      <c r="B8" s="109" t="s">
        <v>303</v>
      </c>
      <c r="C8" s="60" t="s">
        <v>595</v>
      </c>
      <c r="D8" s="60" t="s">
        <v>57</v>
      </c>
      <c r="E8" s="20">
        <v>1</v>
      </c>
      <c r="F8" s="20"/>
      <c r="G8" s="273"/>
    </row>
    <row r="9" spans="1:7" ht="34.5" customHeight="1">
      <c r="A9" s="60"/>
      <c r="B9" s="109"/>
      <c r="C9" s="57" t="s">
        <v>8</v>
      </c>
      <c r="D9" s="57"/>
      <c r="E9" s="59"/>
      <c r="F9" s="59"/>
      <c r="G9" s="274"/>
    </row>
    <row r="10" spans="1:7" ht="28.5" customHeight="1">
      <c r="A10" s="275"/>
      <c r="B10" s="276"/>
      <c r="C10" s="276"/>
      <c r="D10" s="276"/>
      <c r="E10" s="69"/>
      <c r="F10" s="277"/>
      <c r="G10" s="278"/>
    </row>
    <row r="11" spans="1:13" ht="13.5">
      <c r="A11" s="461"/>
      <c r="B11" s="461"/>
      <c r="C11" s="461"/>
      <c r="D11" s="461"/>
      <c r="E11" s="461"/>
      <c r="F11" s="75"/>
      <c r="G11" s="75"/>
      <c r="H11" s="75"/>
      <c r="I11" s="75"/>
      <c r="J11" s="75"/>
      <c r="K11" s="75"/>
      <c r="L11" s="279"/>
      <c r="M11" s="75"/>
    </row>
    <row r="12" spans="1:12" ht="13.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279"/>
    </row>
    <row r="13" spans="1:12" ht="13.5">
      <c r="A13" s="461"/>
      <c r="B13" s="461"/>
      <c r="C13" s="461"/>
      <c r="D13" s="461"/>
      <c r="E13" s="461"/>
      <c r="F13" s="75"/>
      <c r="G13" s="75"/>
      <c r="H13" s="75"/>
      <c r="I13" s="75"/>
      <c r="J13" s="75"/>
      <c r="K13" s="75"/>
      <c r="L13" s="279"/>
    </row>
  </sheetData>
  <sheetProtection/>
  <mergeCells count="9">
    <mergeCell ref="A11:E11"/>
    <mergeCell ref="A13:E13"/>
    <mergeCell ref="A1:G1"/>
    <mergeCell ref="A2:G2"/>
    <mergeCell ref="A3:A4"/>
    <mergeCell ref="B3:B4"/>
    <mergeCell ref="C3:C4"/>
    <mergeCell ref="D3:D4"/>
    <mergeCell ref="F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5.375" style="157" customWidth="1"/>
    <col min="2" max="2" width="42.25390625" style="157" customWidth="1"/>
    <col min="3" max="7" width="8.625" style="157" customWidth="1"/>
    <col min="8" max="16384" width="9.125" style="157" customWidth="1"/>
  </cols>
  <sheetData>
    <row r="1" spans="1:8" ht="29.25" customHeight="1">
      <c r="A1" s="467" t="s">
        <v>658</v>
      </c>
      <c r="B1" s="467"/>
      <c r="C1" s="467"/>
      <c r="D1" s="467"/>
      <c r="E1" s="467"/>
      <c r="F1" s="467"/>
      <c r="G1" s="467"/>
      <c r="H1" s="404"/>
    </row>
    <row r="2" spans="1:10" ht="57" customHeight="1">
      <c r="A2" s="467" t="s">
        <v>596</v>
      </c>
      <c r="B2" s="467"/>
      <c r="C2" s="467"/>
      <c r="D2" s="467"/>
      <c r="E2" s="467"/>
      <c r="F2" s="467"/>
      <c r="G2" s="467"/>
      <c r="H2" s="404"/>
      <c r="J2" s="405"/>
    </row>
    <row r="3" spans="1:8" ht="42" customHeight="1">
      <c r="A3" s="456" t="s">
        <v>1</v>
      </c>
      <c r="B3" s="457" t="s">
        <v>21</v>
      </c>
      <c r="C3" s="468" t="s">
        <v>9</v>
      </c>
      <c r="D3" s="469" t="s">
        <v>17</v>
      </c>
      <c r="E3" s="469"/>
      <c r="F3" s="470"/>
      <c r="G3" s="470"/>
      <c r="H3" s="404"/>
    </row>
    <row r="4" spans="1:8" ht="88.5" customHeight="1">
      <c r="A4" s="456"/>
      <c r="B4" s="457"/>
      <c r="C4" s="468"/>
      <c r="D4" s="406" t="s">
        <v>272</v>
      </c>
      <c r="E4" s="407" t="s">
        <v>597</v>
      </c>
      <c r="F4" s="407" t="s">
        <v>691</v>
      </c>
      <c r="G4" s="406" t="s">
        <v>690</v>
      </c>
      <c r="H4" s="404"/>
    </row>
    <row r="5" spans="1:8" ht="21" customHeight="1">
      <c r="A5" s="464" t="s">
        <v>673</v>
      </c>
      <c r="B5" s="465"/>
      <c r="C5" s="465"/>
      <c r="D5" s="465"/>
      <c r="E5" s="465"/>
      <c r="F5" s="465"/>
      <c r="G5" s="465"/>
      <c r="H5" s="408"/>
    </row>
    <row r="6" spans="1:8" ht="36" customHeight="1">
      <c r="A6" s="387" t="s">
        <v>11</v>
      </c>
      <c r="B6" s="387" t="s">
        <v>598</v>
      </c>
      <c r="C6" s="387" t="s">
        <v>240</v>
      </c>
      <c r="D6" s="124"/>
      <c r="E6" s="137">
        <v>0.81</v>
      </c>
      <c r="F6" s="98"/>
      <c r="G6" s="98"/>
      <c r="H6" s="408"/>
    </row>
    <row r="7" spans="1:8" ht="18" customHeight="1">
      <c r="A7" s="378">
        <f>A6+0.1</f>
        <v>1.1</v>
      </c>
      <c r="B7" s="371" t="s">
        <v>599</v>
      </c>
      <c r="C7" s="372" t="s">
        <v>44</v>
      </c>
      <c r="D7" s="372">
        <v>30.32</v>
      </c>
      <c r="E7" s="373">
        <f>D7*E6</f>
        <v>24.5592</v>
      </c>
      <c r="F7" s="372"/>
      <c r="G7" s="372"/>
      <c r="H7" s="408"/>
    </row>
    <row r="8" spans="1:8" ht="18" customHeight="1">
      <c r="A8" s="409">
        <f>A7+0.1</f>
        <v>1.2000000000000002</v>
      </c>
      <c r="B8" s="374" t="s">
        <v>600</v>
      </c>
      <c r="C8" s="375" t="s">
        <v>55</v>
      </c>
      <c r="D8" s="375">
        <v>1.71</v>
      </c>
      <c r="E8" s="376">
        <f>D8*E6</f>
        <v>1.3851</v>
      </c>
      <c r="F8" s="375"/>
      <c r="G8" s="375"/>
      <c r="H8" s="408"/>
    </row>
    <row r="9" spans="1:8" ht="18" customHeight="1">
      <c r="A9" s="44">
        <f>A8+0.1</f>
        <v>1.3000000000000003</v>
      </c>
      <c r="B9" s="71" t="s">
        <v>601</v>
      </c>
      <c r="C9" s="48" t="s">
        <v>190</v>
      </c>
      <c r="D9" s="48">
        <v>3.22</v>
      </c>
      <c r="E9" s="46">
        <f>D9*E6</f>
        <v>2.6082000000000005</v>
      </c>
      <c r="F9" s="48"/>
      <c r="G9" s="48"/>
      <c r="H9" s="408"/>
    </row>
    <row r="10" spans="1:8" ht="18" customHeight="1">
      <c r="A10" s="44">
        <f>A9+0.1</f>
        <v>1.4000000000000004</v>
      </c>
      <c r="B10" s="71" t="s">
        <v>49</v>
      </c>
      <c r="C10" s="48" t="s">
        <v>0</v>
      </c>
      <c r="D10" s="48">
        <v>6.4</v>
      </c>
      <c r="E10" s="46">
        <f>D10*E6</f>
        <v>5.184000000000001</v>
      </c>
      <c r="F10" s="48"/>
      <c r="G10" s="48"/>
      <c r="H10" s="408"/>
    </row>
    <row r="11" spans="1:8" ht="35.25" customHeight="1">
      <c r="A11" s="387" t="s">
        <v>12</v>
      </c>
      <c r="B11" s="387" t="s">
        <v>602</v>
      </c>
      <c r="C11" s="387" t="s">
        <v>240</v>
      </c>
      <c r="D11" s="124"/>
      <c r="E11" s="137">
        <v>0.81</v>
      </c>
      <c r="F11" s="124"/>
      <c r="G11" s="73"/>
      <c r="H11" s="408"/>
    </row>
    <row r="12" spans="1:8" ht="17.25" customHeight="1">
      <c r="A12" s="378">
        <f>A11+0.1</f>
        <v>2.1</v>
      </c>
      <c r="B12" s="377" t="s">
        <v>29</v>
      </c>
      <c r="C12" s="372" t="s">
        <v>44</v>
      </c>
      <c r="D12" s="378">
        <v>75.5</v>
      </c>
      <c r="E12" s="373">
        <f>D12*E11</f>
        <v>61.155</v>
      </c>
      <c r="F12" s="372"/>
      <c r="G12" s="379"/>
      <c r="H12" s="408"/>
    </row>
    <row r="13" spans="1:8" ht="17.25" customHeight="1">
      <c r="A13" s="409">
        <f>A12+0.1</f>
        <v>2.2</v>
      </c>
      <c r="B13" s="380" t="s">
        <v>64</v>
      </c>
      <c r="C13" s="375" t="s">
        <v>55</v>
      </c>
      <c r="D13" s="376">
        <v>0.75</v>
      </c>
      <c r="E13" s="376">
        <f>D13*E11</f>
        <v>0.6075</v>
      </c>
      <c r="F13" s="375"/>
      <c r="G13" s="381"/>
      <c r="H13" s="408"/>
    </row>
    <row r="14" spans="1:8" ht="17.25" customHeight="1">
      <c r="A14" s="44">
        <f>A13+0.1</f>
        <v>2.3000000000000003</v>
      </c>
      <c r="B14" s="47" t="s">
        <v>603</v>
      </c>
      <c r="C14" s="48" t="s">
        <v>48</v>
      </c>
      <c r="D14" s="48">
        <v>102</v>
      </c>
      <c r="E14" s="46">
        <f>D14*E11</f>
        <v>82.62</v>
      </c>
      <c r="F14" s="48"/>
      <c r="G14" s="48"/>
      <c r="H14" s="408"/>
    </row>
    <row r="15" spans="1:8" ht="17.25" customHeight="1">
      <c r="A15" s="44">
        <f>A14+0.1</f>
        <v>2.4000000000000004</v>
      </c>
      <c r="B15" s="47" t="s">
        <v>604</v>
      </c>
      <c r="C15" s="48" t="s">
        <v>301</v>
      </c>
      <c r="D15" s="46">
        <v>0.05</v>
      </c>
      <c r="E15" s="46">
        <f>D15*E11</f>
        <v>0.04050000000000001</v>
      </c>
      <c r="F15" s="48"/>
      <c r="G15" s="48"/>
      <c r="H15" s="408"/>
    </row>
    <row r="16" spans="1:8" ht="17.25" customHeight="1">
      <c r="A16" s="44">
        <f>A15+0.1</f>
        <v>2.5000000000000004</v>
      </c>
      <c r="B16" s="139" t="s">
        <v>70</v>
      </c>
      <c r="C16" s="48" t="s">
        <v>0</v>
      </c>
      <c r="D16" s="48">
        <v>18</v>
      </c>
      <c r="E16" s="46">
        <f>D16*E11</f>
        <v>14.580000000000002</v>
      </c>
      <c r="F16" s="48"/>
      <c r="G16" s="48"/>
      <c r="H16" s="408"/>
    </row>
    <row r="17" spans="1:8" ht="13.5">
      <c r="A17" s="387"/>
      <c r="B17" s="386" t="s">
        <v>8</v>
      </c>
      <c r="C17" s="384" t="s">
        <v>0</v>
      </c>
      <c r="D17" s="99"/>
      <c r="E17" s="99"/>
      <c r="F17" s="48"/>
      <c r="G17" s="48"/>
      <c r="H17" s="404"/>
    </row>
    <row r="18" spans="1:8" ht="30" customHeight="1">
      <c r="A18" s="387"/>
      <c r="B18" s="386" t="s">
        <v>152</v>
      </c>
      <c r="C18" s="386" t="s">
        <v>0</v>
      </c>
      <c r="D18" s="99"/>
      <c r="E18" s="111">
        <v>0.1</v>
      </c>
      <c r="F18" s="48"/>
      <c r="G18" s="48"/>
      <c r="H18" s="404"/>
    </row>
    <row r="19" spans="1:9" ht="20.25" customHeight="1">
      <c r="A19" s="387"/>
      <c r="B19" s="386" t="s">
        <v>8</v>
      </c>
      <c r="C19" s="386" t="s">
        <v>0</v>
      </c>
      <c r="D19" s="99"/>
      <c r="E19" s="99"/>
      <c r="F19" s="48"/>
      <c r="G19" s="48"/>
      <c r="H19" s="404"/>
      <c r="I19" s="157" t="s">
        <v>605</v>
      </c>
    </row>
    <row r="20" spans="1:8" ht="20.25" customHeight="1">
      <c r="A20" s="387"/>
      <c r="B20" s="386" t="s">
        <v>153</v>
      </c>
      <c r="C20" s="386" t="s">
        <v>0</v>
      </c>
      <c r="D20" s="99"/>
      <c r="E20" s="111">
        <v>0.08</v>
      </c>
      <c r="F20" s="48"/>
      <c r="G20" s="48"/>
      <c r="H20" s="404"/>
    </row>
    <row r="21" spans="1:8" ht="20.25" customHeight="1">
      <c r="A21" s="386"/>
      <c r="B21" s="386" t="s">
        <v>8</v>
      </c>
      <c r="C21" s="386" t="s">
        <v>0</v>
      </c>
      <c r="D21" s="99"/>
      <c r="E21" s="99"/>
      <c r="F21" s="48"/>
      <c r="G21" s="98"/>
      <c r="H21" s="404"/>
    </row>
    <row r="22" spans="1:8" ht="16.5">
      <c r="A22" s="404"/>
      <c r="B22" s="410"/>
      <c r="C22" s="410"/>
      <c r="D22" s="410"/>
      <c r="E22" s="410"/>
      <c r="F22" s="410"/>
      <c r="G22" s="410"/>
      <c r="H22" s="404"/>
    </row>
    <row r="23" spans="1:8" ht="10.5" customHeight="1">
      <c r="A23" s="404"/>
      <c r="B23" s="410"/>
      <c r="C23" s="410"/>
      <c r="D23" s="410"/>
      <c r="E23" s="410"/>
      <c r="F23" s="410"/>
      <c r="G23" s="410"/>
      <c r="H23" s="404"/>
    </row>
    <row r="24" spans="1:8" ht="13.5">
      <c r="A24" s="466"/>
      <c r="B24" s="466"/>
      <c r="C24" s="466"/>
      <c r="D24" s="466"/>
      <c r="E24" s="466"/>
      <c r="F24" s="404"/>
      <c r="G24" s="404"/>
      <c r="H24" s="404"/>
    </row>
    <row r="25" spans="1:7" ht="13.5">
      <c r="A25" s="404"/>
      <c r="B25" s="404"/>
      <c r="C25" s="404"/>
      <c r="D25" s="404"/>
      <c r="E25" s="404"/>
      <c r="F25" s="404"/>
      <c r="G25" s="404"/>
    </row>
    <row r="26" spans="1:7" ht="13.5">
      <c r="A26" s="466"/>
      <c r="B26" s="466"/>
      <c r="C26" s="466"/>
      <c r="D26" s="466"/>
      <c r="E26" s="466"/>
      <c r="F26" s="404"/>
      <c r="G26" s="404"/>
    </row>
  </sheetData>
  <sheetProtection/>
  <mergeCells count="10">
    <mergeCell ref="A5:G5"/>
    <mergeCell ref="A24:E24"/>
    <mergeCell ref="A26:E26"/>
    <mergeCell ref="A1:G1"/>
    <mergeCell ref="A2:G2"/>
    <mergeCell ref="A3:A4"/>
    <mergeCell ref="B3:B4"/>
    <mergeCell ref="C3:C4"/>
    <mergeCell ref="D3:E3"/>
    <mergeCell ref="F3:G3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1">
      <selection activeCell="K5" sqref="K5"/>
    </sheetView>
  </sheetViews>
  <sheetFormatPr defaultColWidth="9.00390625" defaultRowHeight="12.75"/>
  <cols>
    <col min="1" max="1" width="3.75390625" style="0" customWidth="1"/>
    <col min="2" max="2" width="40.625" style="0" customWidth="1"/>
    <col min="3" max="3" width="7.375" style="0" customWidth="1"/>
    <col min="4" max="4" width="7.875" style="0" customWidth="1"/>
    <col min="5" max="5" width="7.75390625" style="0" customWidth="1"/>
    <col min="6" max="6" width="9.375" style="132" customWidth="1"/>
    <col min="7" max="7" width="9.625" style="0" customWidth="1"/>
  </cols>
  <sheetData>
    <row r="1" spans="1:7" ht="54" customHeight="1">
      <c r="A1" s="434" t="s">
        <v>670</v>
      </c>
      <c r="B1" s="434"/>
      <c r="C1" s="434"/>
      <c r="D1" s="434"/>
      <c r="E1" s="434"/>
      <c r="F1" s="434"/>
      <c r="G1" s="434"/>
    </row>
    <row r="2" spans="1:7" ht="31.5" customHeight="1">
      <c r="A2" s="435" t="s">
        <v>659</v>
      </c>
      <c r="B2" s="435"/>
      <c r="C2" s="435"/>
      <c r="D2" s="435"/>
      <c r="E2" s="435"/>
      <c r="F2" s="435"/>
      <c r="G2" s="435"/>
    </row>
    <row r="3" spans="1:7" ht="33" customHeight="1">
      <c r="A3" s="435" t="s">
        <v>3</v>
      </c>
      <c r="B3" s="435"/>
      <c r="C3" s="435"/>
      <c r="D3" s="435"/>
      <c r="E3" s="435"/>
      <c r="F3" s="435"/>
      <c r="G3" s="435"/>
    </row>
    <row r="4" spans="1:7" ht="16.5" customHeight="1" hidden="1">
      <c r="A4" s="471"/>
      <c r="B4" s="471"/>
      <c r="C4" s="471"/>
      <c r="D4" s="471"/>
      <c r="E4" s="471"/>
      <c r="F4" s="471"/>
      <c r="G4" s="471"/>
    </row>
    <row r="5" spans="1:8" ht="32.25" customHeight="1">
      <c r="A5" s="436" t="s">
        <v>1</v>
      </c>
      <c r="B5" s="436" t="s">
        <v>21</v>
      </c>
      <c r="C5" s="438" t="s">
        <v>9</v>
      </c>
      <c r="D5" s="432" t="s">
        <v>17</v>
      </c>
      <c r="E5" s="433"/>
      <c r="F5" s="432"/>
      <c r="G5" s="433"/>
      <c r="H5" s="64"/>
    </row>
    <row r="6" spans="1:8" ht="96.75" customHeight="1">
      <c r="A6" s="437"/>
      <c r="B6" s="437"/>
      <c r="C6" s="439"/>
      <c r="D6" s="269" t="s">
        <v>9</v>
      </c>
      <c r="E6" s="269" t="s">
        <v>19</v>
      </c>
      <c r="F6" s="269" t="s">
        <v>692</v>
      </c>
      <c r="G6" s="131" t="s">
        <v>693</v>
      </c>
      <c r="H6" s="64"/>
    </row>
    <row r="7" spans="1:8" s="14" customFormat="1" ht="40.5" customHeight="1">
      <c r="A7" s="268" t="s">
        <v>11</v>
      </c>
      <c r="B7" s="272" t="s">
        <v>609</v>
      </c>
      <c r="C7" s="272" t="s">
        <v>238</v>
      </c>
      <c r="D7" s="124"/>
      <c r="E7" s="137">
        <v>0.035</v>
      </c>
      <c r="F7" s="124"/>
      <c r="G7" s="56"/>
      <c r="H7" s="67"/>
    </row>
    <row r="8" spans="1:8" ht="15" customHeight="1">
      <c r="A8" s="44"/>
      <c r="B8" s="139" t="s">
        <v>610</v>
      </c>
      <c r="C8" s="271" t="s">
        <v>44</v>
      </c>
      <c r="D8" s="99">
        <v>247.2</v>
      </c>
      <c r="E8" s="44">
        <f>D8*E7</f>
        <v>8.652000000000001</v>
      </c>
      <c r="F8" s="99"/>
      <c r="G8" s="44"/>
      <c r="H8" s="64"/>
    </row>
    <row r="9" spans="1:8" s="280" customFormat="1" ht="54.75" customHeight="1">
      <c r="A9" s="63">
        <v>2</v>
      </c>
      <c r="B9" s="63" t="s">
        <v>611</v>
      </c>
      <c r="C9" s="49" t="s">
        <v>195</v>
      </c>
      <c r="D9" s="49"/>
      <c r="E9" s="98">
        <f>E12+E13</f>
        <v>2.45</v>
      </c>
      <c r="F9" s="49"/>
      <c r="G9" s="98"/>
      <c r="H9" s="144"/>
    </row>
    <row r="10" spans="1:8" s="280" customFormat="1" ht="12.75" customHeight="1">
      <c r="A10" s="49"/>
      <c r="B10" s="71" t="s">
        <v>192</v>
      </c>
      <c r="C10" s="49" t="s">
        <v>200</v>
      </c>
      <c r="D10" s="49">
        <v>3.52</v>
      </c>
      <c r="E10" s="48">
        <f>E9*D10</f>
        <v>8.624</v>
      </c>
      <c r="F10" s="49"/>
      <c r="G10" s="48"/>
      <c r="H10" s="144"/>
    </row>
    <row r="11" spans="1:8" s="280" customFormat="1" ht="13.5" customHeight="1">
      <c r="A11" s="49"/>
      <c r="B11" s="71" t="s">
        <v>193</v>
      </c>
      <c r="C11" s="49" t="s">
        <v>0</v>
      </c>
      <c r="D11" s="49">
        <v>1.06</v>
      </c>
      <c r="E11" s="48">
        <f>E9*D11</f>
        <v>2.5970000000000004</v>
      </c>
      <c r="F11" s="49"/>
      <c r="G11" s="48"/>
      <c r="H11" s="144"/>
    </row>
    <row r="12" spans="1:8" s="280" customFormat="1" ht="15" customHeight="1">
      <c r="A12" s="49"/>
      <c r="B12" s="71" t="s">
        <v>612</v>
      </c>
      <c r="C12" s="49"/>
      <c r="D12" s="49"/>
      <c r="E12" s="48">
        <v>2.1</v>
      </c>
      <c r="F12" s="49"/>
      <c r="G12" s="48"/>
      <c r="H12" s="144"/>
    </row>
    <row r="13" spans="1:8" s="280" customFormat="1" ht="15" customHeight="1">
      <c r="A13" s="49"/>
      <c r="B13" s="71" t="s">
        <v>613</v>
      </c>
      <c r="C13" s="49" t="s">
        <v>195</v>
      </c>
      <c r="D13" s="49"/>
      <c r="E13" s="48">
        <v>0.35</v>
      </c>
      <c r="F13" s="49"/>
      <c r="G13" s="48"/>
      <c r="H13" s="144"/>
    </row>
    <row r="14" spans="1:8" s="280" customFormat="1" ht="15" customHeight="1">
      <c r="A14" s="49"/>
      <c r="B14" s="71" t="s">
        <v>49</v>
      </c>
      <c r="C14" s="49" t="s">
        <v>0</v>
      </c>
      <c r="D14" s="49">
        <v>0.02</v>
      </c>
      <c r="E14" s="48">
        <f>E9*D14</f>
        <v>0.049</v>
      </c>
      <c r="F14" s="99"/>
      <c r="G14" s="48"/>
      <c r="H14" s="144"/>
    </row>
    <row r="15" spans="1:8" ht="57" customHeight="1">
      <c r="A15" s="268" t="s">
        <v>13</v>
      </c>
      <c r="B15" s="272" t="s">
        <v>614</v>
      </c>
      <c r="C15" s="272" t="s">
        <v>239</v>
      </c>
      <c r="D15" s="124"/>
      <c r="E15" s="124">
        <v>0.045</v>
      </c>
      <c r="F15" s="124"/>
      <c r="G15" s="56"/>
      <c r="H15" s="64"/>
    </row>
    <row r="16" spans="1:8" ht="13.5">
      <c r="A16" s="44"/>
      <c r="B16" s="139" t="s">
        <v>29</v>
      </c>
      <c r="C16" s="271" t="s">
        <v>44</v>
      </c>
      <c r="D16" s="99">
        <v>1580</v>
      </c>
      <c r="E16" s="48">
        <f>D16*E15</f>
        <v>71.1</v>
      </c>
      <c r="F16" s="99"/>
      <c r="G16" s="44"/>
      <c r="H16" s="64"/>
    </row>
    <row r="17" spans="1:8" ht="13.5">
      <c r="A17" s="44"/>
      <c r="B17" s="139" t="s">
        <v>64</v>
      </c>
      <c r="C17" s="271" t="s">
        <v>0</v>
      </c>
      <c r="D17" s="99">
        <v>86</v>
      </c>
      <c r="E17" s="48">
        <f>D17*E15</f>
        <v>3.8699999999999997</v>
      </c>
      <c r="F17" s="99"/>
      <c r="G17" s="44"/>
      <c r="H17" s="64"/>
    </row>
    <row r="18" spans="1:8" ht="15.75">
      <c r="A18" s="44"/>
      <c r="B18" s="139" t="s">
        <v>349</v>
      </c>
      <c r="C18" s="271" t="s">
        <v>50</v>
      </c>
      <c r="D18" s="99">
        <v>100</v>
      </c>
      <c r="E18" s="48">
        <f>D18*E15</f>
        <v>4.5</v>
      </c>
      <c r="F18" s="99"/>
      <c r="G18" s="44"/>
      <c r="H18" s="64"/>
    </row>
    <row r="19" spans="1:8" ht="13.5">
      <c r="A19" s="44"/>
      <c r="B19" s="139" t="s">
        <v>70</v>
      </c>
      <c r="C19" s="271" t="s">
        <v>0</v>
      </c>
      <c r="D19" s="99">
        <v>51</v>
      </c>
      <c r="E19" s="46">
        <f>D19*E15</f>
        <v>2.295</v>
      </c>
      <c r="F19" s="99"/>
      <c r="G19" s="44"/>
      <c r="H19" s="64"/>
    </row>
    <row r="20" spans="1:8" ht="26.25" customHeight="1">
      <c r="A20" s="63">
        <v>4</v>
      </c>
      <c r="B20" s="63" t="s">
        <v>357</v>
      </c>
      <c r="C20" s="63" t="s">
        <v>196</v>
      </c>
      <c r="D20" s="49"/>
      <c r="E20" s="219">
        <v>66</v>
      </c>
      <c r="F20" s="49"/>
      <c r="G20" s="98"/>
      <c r="H20" s="64"/>
    </row>
    <row r="21" spans="1:8" ht="16.5" customHeight="1">
      <c r="A21" s="49"/>
      <c r="B21" s="47" t="s">
        <v>192</v>
      </c>
      <c r="C21" s="49" t="s">
        <v>196</v>
      </c>
      <c r="D21" s="49">
        <f>0.188*1.6</f>
        <v>0.3008</v>
      </c>
      <c r="E21" s="48">
        <f>E20*D21</f>
        <v>19.852800000000002</v>
      </c>
      <c r="F21" s="49"/>
      <c r="G21" s="48"/>
      <c r="H21" s="64"/>
    </row>
    <row r="22" spans="1:8" ht="16.5" customHeight="1">
      <c r="A22" s="49"/>
      <c r="B22" s="47" t="s">
        <v>193</v>
      </c>
      <c r="C22" s="49" t="s">
        <v>198</v>
      </c>
      <c r="D22" s="49">
        <f>0.0095*1.6</f>
        <v>0.0152</v>
      </c>
      <c r="E22" s="48">
        <f>E20*D22</f>
        <v>1.0032</v>
      </c>
      <c r="F22" s="49"/>
      <c r="G22" s="48"/>
      <c r="H22" s="64"/>
    </row>
    <row r="23" spans="1:8" ht="16.5" customHeight="1">
      <c r="A23" s="49"/>
      <c r="B23" s="47" t="s">
        <v>203</v>
      </c>
      <c r="C23" s="49" t="s">
        <v>190</v>
      </c>
      <c r="D23" s="49">
        <v>0.0505</v>
      </c>
      <c r="E23" s="48">
        <f>E20*D23</f>
        <v>3.333</v>
      </c>
      <c r="F23" s="49"/>
      <c r="G23" s="48"/>
      <c r="H23" s="64"/>
    </row>
    <row r="24" spans="1:8" ht="16.5" customHeight="1">
      <c r="A24" s="49"/>
      <c r="B24" s="47" t="s">
        <v>49</v>
      </c>
      <c r="C24" s="271" t="s">
        <v>0</v>
      </c>
      <c r="D24" s="49">
        <v>0.0636</v>
      </c>
      <c r="E24" s="48">
        <f>E20*D24</f>
        <v>4.1976</v>
      </c>
      <c r="F24" s="99"/>
      <c r="G24" s="48"/>
      <c r="H24" s="64"/>
    </row>
    <row r="25" spans="1:8" ht="30.75" customHeight="1">
      <c r="A25" s="40">
        <v>5</v>
      </c>
      <c r="B25" s="81" t="s">
        <v>503</v>
      </c>
      <c r="C25" s="49" t="s">
        <v>201</v>
      </c>
      <c r="D25" s="45"/>
      <c r="E25" s="135">
        <v>0.194</v>
      </c>
      <c r="F25" s="316"/>
      <c r="G25" s="98"/>
      <c r="H25" s="64"/>
    </row>
    <row r="26" spans="1:8" ht="16.5" customHeight="1">
      <c r="A26" s="77"/>
      <c r="B26" s="71" t="s">
        <v>501</v>
      </c>
      <c r="C26" s="49" t="s">
        <v>44</v>
      </c>
      <c r="D26" s="45">
        <v>44.35</v>
      </c>
      <c r="E26" s="45">
        <f>E25*D26</f>
        <v>8.603900000000001</v>
      </c>
      <c r="F26" s="317"/>
      <c r="G26" s="48"/>
      <c r="H26" s="64"/>
    </row>
    <row r="27" spans="1:8" ht="16.5" customHeight="1">
      <c r="A27" s="77"/>
      <c r="B27" s="71" t="s">
        <v>502</v>
      </c>
      <c r="C27" s="49" t="s">
        <v>0</v>
      </c>
      <c r="D27" s="45">
        <v>4.9</v>
      </c>
      <c r="E27" s="45">
        <f>E25*D27</f>
        <v>0.9506000000000001</v>
      </c>
      <c r="F27" s="317"/>
      <c r="G27" s="48"/>
      <c r="H27" s="64"/>
    </row>
    <row r="28" spans="1:8" ht="68.25" customHeight="1">
      <c r="A28" s="63">
        <v>6</v>
      </c>
      <c r="B28" s="63" t="s">
        <v>615</v>
      </c>
      <c r="C28" s="323" t="s">
        <v>201</v>
      </c>
      <c r="D28" s="91"/>
      <c r="E28" s="90">
        <v>0.1</v>
      </c>
      <c r="F28" s="49"/>
      <c r="G28" s="56"/>
      <c r="H28" s="64"/>
    </row>
    <row r="29" spans="1:8" ht="16.5" customHeight="1">
      <c r="A29" s="49"/>
      <c r="B29" s="319" t="s">
        <v>61</v>
      </c>
      <c r="C29" s="320" t="s">
        <v>202</v>
      </c>
      <c r="D29" s="321">
        <v>193</v>
      </c>
      <c r="E29" s="321">
        <f>D29*E28</f>
        <v>19.3</v>
      </c>
      <c r="F29" s="99"/>
      <c r="G29" s="44"/>
      <c r="H29" s="64"/>
    </row>
    <row r="30" spans="1:8" ht="16.5" customHeight="1">
      <c r="A30" s="49"/>
      <c r="B30" s="319" t="s">
        <v>110</v>
      </c>
      <c r="C30" s="320" t="s">
        <v>198</v>
      </c>
      <c r="D30" s="321">
        <v>27.2</v>
      </c>
      <c r="E30" s="321">
        <f>E28*D30</f>
        <v>2.72</v>
      </c>
      <c r="F30" s="44"/>
      <c r="G30" s="44"/>
      <c r="H30" s="64"/>
    </row>
    <row r="31" spans="1:8" ht="32.25" customHeight="1">
      <c r="A31" s="49"/>
      <c r="B31" s="71" t="s">
        <v>352</v>
      </c>
      <c r="C31" s="323" t="s">
        <v>196</v>
      </c>
      <c r="D31" s="91">
        <v>100</v>
      </c>
      <c r="E31" s="91">
        <f>D31*E28</f>
        <v>10</v>
      </c>
      <c r="F31" s="49"/>
      <c r="G31" s="44"/>
      <c r="H31" s="64"/>
    </row>
    <row r="32" spans="1:8" ht="16.5" customHeight="1">
      <c r="A32" s="49"/>
      <c r="B32" s="71" t="s">
        <v>49</v>
      </c>
      <c r="C32" s="162" t="s">
        <v>0</v>
      </c>
      <c r="D32" s="162">
        <v>18.1</v>
      </c>
      <c r="E32" s="89">
        <f>E28*D32</f>
        <v>1.8100000000000003</v>
      </c>
      <c r="F32" s="162"/>
      <c r="G32" s="44"/>
      <c r="H32" s="64"/>
    </row>
    <row r="33" spans="1:8" ht="40.5" customHeight="1">
      <c r="A33" s="63">
        <v>7</v>
      </c>
      <c r="B33" s="63" t="s">
        <v>616</v>
      </c>
      <c r="C33" s="323" t="s">
        <v>201</v>
      </c>
      <c r="D33" s="91"/>
      <c r="E33" s="318">
        <v>0.029</v>
      </c>
      <c r="F33" s="49"/>
      <c r="G33" s="56"/>
      <c r="H33" s="64"/>
    </row>
    <row r="34" spans="1:8" ht="16.5" customHeight="1">
      <c r="A34" s="49"/>
      <c r="B34" s="322" t="s">
        <v>61</v>
      </c>
      <c r="C34" s="320" t="s">
        <v>202</v>
      </c>
      <c r="D34" s="321">
        <v>101</v>
      </c>
      <c r="E34" s="321">
        <f>D34*E33</f>
        <v>2.9290000000000003</v>
      </c>
      <c r="F34" s="99"/>
      <c r="G34" s="44"/>
      <c r="H34" s="64"/>
    </row>
    <row r="35" spans="1:8" ht="16.5" customHeight="1">
      <c r="A35" s="49"/>
      <c r="B35" s="322" t="s">
        <v>110</v>
      </c>
      <c r="C35" s="320" t="s">
        <v>198</v>
      </c>
      <c r="D35" s="321">
        <v>12.9</v>
      </c>
      <c r="E35" s="321">
        <f>D35*E33</f>
        <v>0.37410000000000004</v>
      </c>
      <c r="F35" s="44"/>
      <c r="G35" s="44"/>
      <c r="H35" s="64"/>
    </row>
    <row r="36" spans="1:8" ht="15.75" customHeight="1">
      <c r="A36" s="49"/>
      <c r="B36" s="322" t="s">
        <v>208</v>
      </c>
      <c r="C36" s="320" t="s">
        <v>196</v>
      </c>
      <c r="D36" s="321">
        <v>100</v>
      </c>
      <c r="E36" s="321">
        <f>D36*E33</f>
        <v>2.9000000000000004</v>
      </c>
      <c r="F36" s="49"/>
      <c r="G36" s="44"/>
      <c r="H36" s="64"/>
    </row>
    <row r="37" spans="1:8" ht="16.5" customHeight="1">
      <c r="A37" s="166"/>
      <c r="B37" s="322" t="s">
        <v>182</v>
      </c>
      <c r="C37" s="271" t="s">
        <v>0</v>
      </c>
      <c r="D37" s="321">
        <v>1.32</v>
      </c>
      <c r="E37" s="321">
        <f>E33*D37</f>
        <v>0.03828</v>
      </c>
      <c r="F37" s="163"/>
      <c r="G37" s="44"/>
      <c r="H37" s="64"/>
    </row>
    <row r="38" spans="1:8" ht="46.5" customHeight="1">
      <c r="A38" s="63">
        <v>8</v>
      </c>
      <c r="B38" s="63" t="s">
        <v>617</v>
      </c>
      <c r="C38" s="323" t="s">
        <v>196</v>
      </c>
      <c r="D38" s="91"/>
      <c r="E38" s="90">
        <v>6.5</v>
      </c>
      <c r="F38" s="49"/>
      <c r="G38" s="98"/>
      <c r="H38" s="64"/>
    </row>
    <row r="39" spans="1:8" ht="16.5" customHeight="1">
      <c r="A39" s="49"/>
      <c r="B39" s="322" t="s">
        <v>61</v>
      </c>
      <c r="C39" s="320" t="s">
        <v>202</v>
      </c>
      <c r="D39" s="321">
        <v>3.3</v>
      </c>
      <c r="E39" s="321">
        <f>D39*E38</f>
        <v>21.45</v>
      </c>
      <c r="F39" s="99"/>
      <c r="G39" s="44"/>
      <c r="H39" s="64"/>
    </row>
    <row r="40" spans="1:8" ht="16.5" customHeight="1">
      <c r="A40" s="49"/>
      <c r="B40" s="322" t="s">
        <v>110</v>
      </c>
      <c r="C40" s="320" t="s">
        <v>198</v>
      </c>
      <c r="D40" s="321">
        <v>0.02</v>
      </c>
      <c r="E40" s="321">
        <f>D40*E38</f>
        <v>0.13</v>
      </c>
      <c r="F40" s="44"/>
      <c r="G40" s="44"/>
      <c r="H40" s="64"/>
    </row>
    <row r="41" spans="1:8" ht="28.5" customHeight="1">
      <c r="A41" s="49"/>
      <c r="B41" s="71" t="s">
        <v>265</v>
      </c>
      <c r="C41" s="323" t="s">
        <v>196</v>
      </c>
      <c r="D41" s="91"/>
      <c r="E41" s="91">
        <f>E38</f>
        <v>6.5</v>
      </c>
      <c r="F41" s="49"/>
      <c r="G41" s="48"/>
      <c r="H41" s="64"/>
    </row>
    <row r="42" spans="1:8" ht="20.25" customHeight="1">
      <c r="A42" s="166"/>
      <c r="B42" s="322" t="s">
        <v>182</v>
      </c>
      <c r="C42" s="271" t="s">
        <v>0</v>
      </c>
      <c r="D42" s="321">
        <v>1.55</v>
      </c>
      <c r="E42" s="321">
        <f>E38*D42</f>
        <v>10.075000000000001</v>
      </c>
      <c r="F42" s="163"/>
      <c r="G42" s="324"/>
      <c r="H42" s="64"/>
    </row>
    <row r="43" spans="1:8" s="14" customFormat="1" ht="42.75" customHeight="1">
      <c r="A43" s="268" t="s">
        <v>6</v>
      </c>
      <c r="B43" s="330" t="s">
        <v>618</v>
      </c>
      <c r="C43" s="272" t="s">
        <v>240</v>
      </c>
      <c r="D43" s="124"/>
      <c r="E43" s="98">
        <v>1.605</v>
      </c>
      <c r="F43" s="124"/>
      <c r="G43" s="56"/>
      <c r="H43" s="67"/>
    </row>
    <row r="44" spans="1:7" s="19" customFormat="1" ht="18.75" customHeight="1">
      <c r="A44" s="44"/>
      <c r="B44" s="47" t="s">
        <v>29</v>
      </c>
      <c r="C44" s="48" t="s">
        <v>44</v>
      </c>
      <c r="D44" s="44">
        <v>108</v>
      </c>
      <c r="E44" s="44">
        <f>D44*E43</f>
        <v>173.34</v>
      </c>
      <c r="F44" s="99"/>
      <c r="G44" s="44"/>
    </row>
    <row r="45" spans="1:7" s="19" customFormat="1" ht="13.5" customHeight="1">
      <c r="A45" s="44"/>
      <c r="B45" s="47" t="s">
        <v>64</v>
      </c>
      <c r="C45" s="48" t="s">
        <v>55</v>
      </c>
      <c r="D45" s="48">
        <v>4.52</v>
      </c>
      <c r="E45" s="44">
        <f>D45*E43</f>
        <v>7.254599999999999</v>
      </c>
      <c r="F45" s="44"/>
      <c r="G45" s="44"/>
    </row>
    <row r="46" spans="1:7" s="19" customFormat="1" ht="20.25" customHeight="1">
      <c r="A46" s="44"/>
      <c r="B46" s="47" t="s">
        <v>619</v>
      </c>
      <c r="C46" s="48" t="s">
        <v>48</v>
      </c>
      <c r="D46" s="44">
        <v>102</v>
      </c>
      <c r="E46" s="44">
        <f>D46*E43</f>
        <v>163.71</v>
      </c>
      <c r="F46" s="44"/>
      <c r="G46" s="44"/>
    </row>
    <row r="47" spans="1:7" s="19" customFormat="1" ht="15" customHeight="1">
      <c r="A47" s="44"/>
      <c r="B47" s="47" t="s">
        <v>247</v>
      </c>
      <c r="C47" s="48" t="s">
        <v>45</v>
      </c>
      <c r="D47" s="48">
        <v>500</v>
      </c>
      <c r="E47" s="44">
        <f>D47*E43</f>
        <v>802.5</v>
      </c>
      <c r="F47" s="44"/>
      <c r="G47" s="44"/>
    </row>
    <row r="48" spans="1:7" s="19" customFormat="1" ht="13.5" customHeight="1">
      <c r="A48" s="44"/>
      <c r="B48" s="47" t="s">
        <v>49</v>
      </c>
      <c r="C48" s="271" t="s">
        <v>0</v>
      </c>
      <c r="D48" s="48">
        <v>4.66</v>
      </c>
      <c r="E48" s="44">
        <f>D48*E43</f>
        <v>7.4793</v>
      </c>
      <c r="F48" s="44"/>
      <c r="G48" s="44"/>
    </row>
    <row r="49" spans="1:8" s="14" customFormat="1" ht="55.5" customHeight="1">
      <c r="A49" s="268" t="s">
        <v>7</v>
      </c>
      <c r="B49" s="272" t="s">
        <v>620</v>
      </c>
      <c r="C49" s="272" t="s">
        <v>240</v>
      </c>
      <c r="D49" s="124"/>
      <c r="E49" s="98">
        <v>0.15</v>
      </c>
      <c r="F49" s="124"/>
      <c r="G49" s="56"/>
      <c r="H49" s="67"/>
    </row>
    <row r="50" spans="1:7" s="19" customFormat="1" ht="14.25" customHeight="1">
      <c r="A50" s="44"/>
      <c r="B50" s="47" t="s">
        <v>29</v>
      </c>
      <c r="C50" s="48" t="s">
        <v>44</v>
      </c>
      <c r="D50" s="48">
        <v>101</v>
      </c>
      <c r="E50" s="44">
        <f>D50*E49</f>
        <v>15.149999999999999</v>
      </c>
      <c r="F50" s="99"/>
      <c r="G50" s="44"/>
    </row>
    <row r="51" spans="1:7" s="19" customFormat="1" ht="15.75" customHeight="1">
      <c r="A51" s="44"/>
      <c r="B51" s="47" t="s">
        <v>52</v>
      </c>
      <c r="C51" s="48" t="s">
        <v>0</v>
      </c>
      <c r="D51" s="44">
        <v>4.1</v>
      </c>
      <c r="E51" s="44">
        <f>D51*E49</f>
        <v>0.6149999999999999</v>
      </c>
      <c r="F51" s="44"/>
      <c r="G51" s="44"/>
    </row>
    <row r="52" spans="1:7" s="19" customFormat="1" ht="15" customHeight="1">
      <c r="A52" s="44"/>
      <c r="B52" s="47" t="s">
        <v>176</v>
      </c>
      <c r="C52" s="48" t="s">
        <v>0</v>
      </c>
      <c r="D52" s="44">
        <v>2.7</v>
      </c>
      <c r="E52" s="44">
        <f>D52*E49</f>
        <v>0.405</v>
      </c>
      <c r="F52" s="44"/>
      <c r="G52" s="44"/>
    </row>
    <row r="53" spans="1:7" s="19" customFormat="1" ht="15.75">
      <c r="A53" s="44"/>
      <c r="B53" s="47" t="s">
        <v>257</v>
      </c>
      <c r="C53" s="48" t="s">
        <v>50</v>
      </c>
      <c r="D53" s="48">
        <v>2.38</v>
      </c>
      <c r="E53" s="44">
        <f>D53*E49</f>
        <v>0.357</v>
      </c>
      <c r="F53" s="44"/>
      <c r="G53" s="44"/>
    </row>
    <row r="54" spans="1:7" s="19" customFormat="1" ht="13.5">
      <c r="A54" s="44"/>
      <c r="B54" s="47" t="s">
        <v>49</v>
      </c>
      <c r="C54" s="271" t="s">
        <v>0</v>
      </c>
      <c r="D54" s="48">
        <v>0.3</v>
      </c>
      <c r="E54" s="44">
        <f>D54*E49</f>
        <v>0.045</v>
      </c>
      <c r="F54" s="44"/>
      <c r="G54" s="44"/>
    </row>
    <row r="55" spans="1:8" s="14" customFormat="1" ht="36" customHeight="1">
      <c r="A55" s="268" t="s">
        <v>65</v>
      </c>
      <c r="B55" s="272" t="s">
        <v>621</v>
      </c>
      <c r="C55" s="272" t="s">
        <v>243</v>
      </c>
      <c r="D55" s="124"/>
      <c r="E55" s="98">
        <v>0.05</v>
      </c>
      <c r="F55" s="56"/>
      <c r="G55" s="56"/>
      <c r="H55" s="67"/>
    </row>
    <row r="56" spans="1:7" s="19" customFormat="1" ht="16.5" customHeight="1">
      <c r="A56" s="44"/>
      <c r="B56" s="47" t="s">
        <v>29</v>
      </c>
      <c r="C56" s="48" t="s">
        <v>0</v>
      </c>
      <c r="D56" s="44">
        <v>170</v>
      </c>
      <c r="E56" s="44">
        <f>D56*E55</f>
        <v>8.5</v>
      </c>
      <c r="F56" s="99"/>
      <c r="G56" s="44"/>
    </row>
    <row r="57" spans="1:7" s="19" customFormat="1" ht="15" customHeight="1">
      <c r="A57" s="44"/>
      <c r="B57" s="47" t="s">
        <v>64</v>
      </c>
      <c r="C57" s="48" t="s">
        <v>47</v>
      </c>
      <c r="D57" s="44">
        <v>2</v>
      </c>
      <c r="E57" s="44">
        <f>D57*E55</f>
        <v>0.1</v>
      </c>
      <c r="F57" s="44"/>
      <c r="G57" s="44"/>
    </row>
    <row r="58" spans="1:7" s="19" customFormat="1" ht="15" customHeight="1">
      <c r="A58" s="44"/>
      <c r="B58" s="47" t="s">
        <v>257</v>
      </c>
      <c r="C58" s="48" t="s">
        <v>50</v>
      </c>
      <c r="D58" s="44">
        <v>1.5</v>
      </c>
      <c r="E58" s="44">
        <f>D58*E55</f>
        <v>0.07500000000000001</v>
      </c>
      <c r="F58" s="44"/>
      <c r="G58" s="44"/>
    </row>
    <row r="59" spans="1:7" s="19" customFormat="1" ht="15.75" customHeight="1">
      <c r="A59" s="44"/>
      <c r="B59" s="47" t="s">
        <v>179</v>
      </c>
      <c r="C59" s="48" t="s">
        <v>48</v>
      </c>
      <c r="D59" s="44">
        <v>100</v>
      </c>
      <c r="E59" s="44">
        <f>D59*E55</f>
        <v>5</v>
      </c>
      <c r="F59" s="44"/>
      <c r="G59" s="44"/>
    </row>
    <row r="60" spans="1:7" s="19" customFormat="1" ht="17.25" customHeight="1">
      <c r="A60" s="44"/>
      <c r="B60" s="47" t="s">
        <v>49</v>
      </c>
      <c r="C60" s="271" t="s">
        <v>0</v>
      </c>
      <c r="D60" s="44">
        <v>0.7</v>
      </c>
      <c r="E60" s="44">
        <f>D60*E55</f>
        <v>0.034999999999999996</v>
      </c>
      <c r="F60" s="44"/>
      <c r="G60" s="44"/>
    </row>
    <row r="61" spans="1:8" s="14" customFormat="1" ht="71.25" customHeight="1">
      <c r="A61" s="268" t="s">
        <v>24</v>
      </c>
      <c r="B61" s="272" t="s">
        <v>622</v>
      </c>
      <c r="C61" s="272" t="s">
        <v>492</v>
      </c>
      <c r="D61" s="124"/>
      <c r="E61" s="98">
        <v>404</v>
      </c>
      <c r="F61" s="56"/>
      <c r="G61" s="56"/>
      <c r="H61" s="67"/>
    </row>
    <row r="62" spans="1:8" ht="17.25" customHeight="1">
      <c r="A62" s="44"/>
      <c r="B62" s="47" t="s">
        <v>61</v>
      </c>
      <c r="C62" s="48" t="s">
        <v>44</v>
      </c>
      <c r="D62" s="48">
        <v>0.444</v>
      </c>
      <c r="E62" s="44">
        <f>D62*E61</f>
        <v>179.376</v>
      </c>
      <c r="F62" s="99"/>
      <c r="G62" s="44"/>
      <c r="H62" s="64"/>
    </row>
    <row r="63" spans="1:8" ht="19.5" customHeight="1">
      <c r="A63" s="44"/>
      <c r="B63" s="47" t="s">
        <v>64</v>
      </c>
      <c r="C63" s="48" t="s">
        <v>0</v>
      </c>
      <c r="D63" s="46">
        <v>0.009</v>
      </c>
      <c r="E63" s="46">
        <f>D63*E61</f>
        <v>3.6359999999999997</v>
      </c>
      <c r="F63" s="44"/>
      <c r="G63" s="44"/>
      <c r="H63" s="64"/>
    </row>
    <row r="64" spans="1:8" ht="29.25" customHeight="1">
      <c r="A64" s="44"/>
      <c r="B64" s="71" t="s">
        <v>623</v>
      </c>
      <c r="C64" s="48" t="s">
        <v>45</v>
      </c>
      <c r="D64" s="44">
        <v>0.63</v>
      </c>
      <c r="E64" s="44">
        <f>D64*E61</f>
        <v>254.52</v>
      </c>
      <c r="F64" s="44"/>
      <c r="G64" s="44"/>
      <c r="H64" s="64"/>
    </row>
    <row r="65" spans="1:8" ht="22.5" customHeight="1">
      <c r="A65" s="44"/>
      <c r="B65" s="47" t="s">
        <v>258</v>
      </c>
      <c r="C65" s="48" t="s">
        <v>45</v>
      </c>
      <c r="D65" s="44">
        <v>0.34</v>
      </c>
      <c r="E65" s="44">
        <f>D65*E61</f>
        <v>137.36</v>
      </c>
      <c r="F65" s="44"/>
      <c r="G65" s="44"/>
      <c r="H65" s="64"/>
    </row>
    <row r="66" spans="1:8" ht="24" customHeight="1">
      <c r="A66" s="44"/>
      <c r="B66" s="47" t="s">
        <v>53</v>
      </c>
      <c r="C66" s="48" t="s">
        <v>0</v>
      </c>
      <c r="D66" s="44">
        <v>0.014</v>
      </c>
      <c r="E66" s="44">
        <f>D66*E61</f>
        <v>5.656</v>
      </c>
      <c r="F66" s="44"/>
      <c r="G66" s="44"/>
      <c r="H66" s="64"/>
    </row>
    <row r="67" spans="1:8" ht="28.5" customHeight="1">
      <c r="A67" s="268" t="s">
        <v>25</v>
      </c>
      <c r="B67" s="268" t="s">
        <v>624</v>
      </c>
      <c r="C67" s="268" t="s">
        <v>30</v>
      </c>
      <c r="D67" s="124"/>
      <c r="E67" s="98">
        <v>0.8</v>
      </c>
      <c r="F67" s="124"/>
      <c r="G67" s="56"/>
      <c r="H67" s="64"/>
    </row>
    <row r="68" spans="1:8" ht="13.5">
      <c r="A68" s="44"/>
      <c r="B68" s="49" t="s">
        <v>143</v>
      </c>
      <c r="C68" s="48" t="s">
        <v>44</v>
      </c>
      <c r="D68" s="48">
        <v>22.7</v>
      </c>
      <c r="E68" s="44">
        <f>D68*E67</f>
        <v>18.16</v>
      </c>
      <c r="F68" s="99"/>
      <c r="G68" s="44"/>
      <c r="H68" s="64"/>
    </row>
    <row r="69" spans="1:8" ht="13.5">
      <c r="A69" s="44"/>
      <c r="B69" s="49" t="s">
        <v>175</v>
      </c>
      <c r="C69" s="270" t="s">
        <v>55</v>
      </c>
      <c r="D69" s="48">
        <v>0.23</v>
      </c>
      <c r="E69" s="44">
        <f>D69*E67</f>
        <v>0.18400000000000002</v>
      </c>
      <c r="F69" s="44"/>
      <c r="G69" s="44"/>
      <c r="H69" s="64"/>
    </row>
    <row r="70" spans="1:8" ht="13.5">
      <c r="A70" s="44"/>
      <c r="B70" s="49" t="s">
        <v>80</v>
      </c>
      <c r="C70" s="48" t="s">
        <v>31</v>
      </c>
      <c r="D70" s="46">
        <v>0.037</v>
      </c>
      <c r="E70" s="44">
        <f>D70*E67</f>
        <v>0.0296</v>
      </c>
      <c r="F70" s="44"/>
      <c r="G70" s="44"/>
      <c r="H70" s="64"/>
    </row>
    <row r="71" spans="1:8" ht="15.75">
      <c r="A71" s="44"/>
      <c r="B71" s="49" t="s">
        <v>81</v>
      </c>
      <c r="C71" s="48" t="s">
        <v>50</v>
      </c>
      <c r="D71" s="46">
        <v>0.006</v>
      </c>
      <c r="E71" s="46">
        <f>D71*E67</f>
        <v>0.0048000000000000004</v>
      </c>
      <c r="F71" s="44"/>
      <c r="G71" s="44"/>
      <c r="H71" s="64"/>
    </row>
    <row r="72" spans="1:8" ht="13.5" customHeight="1">
      <c r="A72" s="44"/>
      <c r="B72" s="49" t="s">
        <v>82</v>
      </c>
      <c r="C72" s="48" t="s">
        <v>48</v>
      </c>
      <c r="D72" s="44">
        <v>1.2</v>
      </c>
      <c r="E72" s="44">
        <f>D72*E67</f>
        <v>0.96</v>
      </c>
      <c r="F72" s="48"/>
      <c r="G72" s="44"/>
      <c r="H72" s="64"/>
    </row>
    <row r="73" spans="1:8" ht="28.5" customHeight="1">
      <c r="A73" s="268" t="s">
        <v>26</v>
      </c>
      <c r="B73" s="268" t="s">
        <v>261</v>
      </c>
      <c r="C73" s="268" t="s">
        <v>260</v>
      </c>
      <c r="D73" s="124"/>
      <c r="E73" s="98">
        <v>3.2</v>
      </c>
      <c r="F73" s="124"/>
      <c r="G73" s="56"/>
      <c r="H73" s="64"/>
    </row>
    <row r="74" spans="1:8" ht="13.5" customHeight="1">
      <c r="A74" s="44"/>
      <c r="B74" s="47" t="s">
        <v>29</v>
      </c>
      <c r="C74" s="48" t="s">
        <v>44</v>
      </c>
      <c r="D74" s="48">
        <v>1.21</v>
      </c>
      <c r="E74" s="44">
        <f>D74*E73</f>
        <v>3.872</v>
      </c>
      <c r="F74" s="99"/>
      <c r="G74" s="44"/>
      <c r="H74" s="64"/>
    </row>
    <row r="75" spans="1:8" ht="28.5" customHeight="1">
      <c r="A75" s="73">
        <v>15</v>
      </c>
      <c r="B75" s="56" t="s">
        <v>431</v>
      </c>
      <c r="C75" s="56" t="s">
        <v>237</v>
      </c>
      <c r="D75" s="56"/>
      <c r="E75" s="56">
        <v>3.2</v>
      </c>
      <c r="F75" s="56"/>
      <c r="G75" s="56"/>
      <c r="H75" s="64"/>
    </row>
    <row r="76" spans="1:8" ht="13.5" customHeight="1">
      <c r="A76" s="44"/>
      <c r="B76" s="139" t="s">
        <v>427</v>
      </c>
      <c r="C76" s="56" t="s">
        <v>148</v>
      </c>
      <c r="D76" s="99"/>
      <c r="E76" s="44">
        <v>6</v>
      </c>
      <c r="F76" s="99"/>
      <c r="G76" s="44"/>
      <c r="H76" s="64"/>
    </row>
    <row r="77" spans="1:8" ht="18" customHeight="1">
      <c r="A77" s="268"/>
      <c r="B77" s="268" t="s">
        <v>684</v>
      </c>
      <c r="C77" s="63" t="s">
        <v>0</v>
      </c>
      <c r="D77" s="124"/>
      <c r="E77" s="124"/>
      <c r="F77" s="124"/>
      <c r="G77" s="56"/>
      <c r="H77" s="64"/>
    </row>
    <row r="78" spans="1:8" ht="33" customHeight="1">
      <c r="A78" s="268"/>
      <c r="B78" s="268" t="s">
        <v>152</v>
      </c>
      <c r="C78" s="268" t="s">
        <v>0</v>
      </c>
      <c r="D78" s="124"/>
      <c r="E78" s="62">
        <v>0.1</v>
      </c>
      <c r="F78" s="124"/>
      <c r="G78" s="56"/>
      <c r="H78" s="64"/>
    </row>
    <row r="79" spans="1:8" ht="24.75" customHeight="1">
      <c r="A79" s="268"/>
      <c r="B79" s="268" t="s">
        <v>8</v>
      </c>
      <c r="C79" s="268" t="s">
        <v>0</v>
      </c>
      <c r="D79" s="124"/>
      <c r="E79" s="124"/>
      <c r="F79" s="124"/>
      <c r="G79" s="56"/>
      <c r="H79" s="64"/>
    </row>
    <row r="80" spans="1:8" ht="26.25" customHeight="1">
      <c r="A80" s="268"/>
      <c r="B80" s="268" t="s">
        <v>153</v>
      </c>
      <c r="C80" s="268" t="s">
        <v>0</v>
      </c>
      <c r="D80" s="124"/>
      <c r="E80" s="62">
        <v>0.08</v>
      </c>
      <c r="F80" s="124"/>
      <c r="G80" s="56"/>
      <c r="H80" s="64"/>
    </row>
    <row r="81" spans="1:8" ht="30.75" customHeight="1">
      <c r="A81" s="270"/>
      <c r="B81" s="268" t="s">
        <v>39</v>
      </c>
      <c r="C81" s="268" t="s">
        <v>0</v>
      </c>
      <c r="D81" s="99"/>
      <c r="E81" s="99"/>
      <c r="F81" s="74"/>
      <c r="G81" s="56"/>
      <c r="H81" s="64"/>
    </row>
    <row r="82" spans="1:8" ht="13.5">
      <c r="A82" s="133"/>
      <c r="B82" s="136"/>
      <c r="C82" s="136"/>
      <c r="D82" s="136"/>
      <c r="E82" s="136"/>
      <c r="F82" s="136"/>
      <c r="G82" s="136"/>
      <c r="H82" s="64"/>
    </row>
    <row r="83" spans="1:8" ht="13.5">
      <c r="A83" s="445"/>
      <c r="B83" s="445"/>
      <c r="C83" s="445"/>
      <c r="D83" s="445"/>
      <c r="E83" s="445"/>
      <c r="F83" s="445"/>
      <c r="G83" s="445"/>
      <c r="H83" s="64"/>
    </row>
    <row r="84" spans="1:8" ht="15" customHeight="1">
      <c r="A84" s="446"/>
      <c r="B84" s="446"/>
      <c r="C84" s="446"/>
      <c r="D84" s="446"/>
      <c r="E84" s="446"/>
      <c r="F84" s="446"/>
      <c r="G84" s="446"/>
      <c r="H84" s="143"/>
    </row>
    <row r="85" spans="1:8" ht="13.5">
      <c r="A85" s="133"/>
      <c r="B85" s="133"/>
      <c r="C85" s="133"/>
      <c r="D85" s="133"/>
      <c r="E85" s="133"/>
      <c r="F85" s="133"/>
      <c r="G85" s="133"/>
      <c r="H85" s="64"/>
    </row>
    <row r="86" ht="13.5">
      <c r="H86" s="64"/>
    </row>
    <row r="87" ht="13.5">
      <c r="H87" s="64"/>
    </row>
    <row r="88" ht="13.5">
      <c r="H88" s="64"/>
    </row>
    <row r="89" ht="13.5">
      <c r="H89" s="64"/>
    </row>
    <row r="90" ht="13.5">
      <c r="H90" s="64"/>
    </row>
  </sheetData>
  <sheetProtection/>
  <mergeCells count="11">
    <mergeCell ref="A83:G83"/>
    <mergeCell ref="A84:G84"/>
    <mergeCell ref="A1:G1"/>
    <mergeCell ref="A2:G2"/>
    <mergeCell ref="A3:G3"/>
    <mergeCell ref="A4:G4"/>
    <mergeCell ref="A5:A6"/>
    <mergeCell ref="B5:B6"/>
    <mergeCell ref="C5:C6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552" sqref="K552"/>
    </sheetView>
  </sheetViews>
  <sheetFormatPr defaultColWidth="9.00390625" defaultRowHeight="12.75"/>
  <cols>
    <col min="1" max="1" width="3.75390625" style="0" customWidth="1"/>
    <col min="2" max="2" width="41.375" style="0" customWidth="1"/>
    <col min="3" max="3" width="8.125" style="0" customWidth="1"/>
    <col min="4" max="4" width="8.875" style="0" customWidth="1"/>
    <col min="5" max="5" width="9.00390625" style="0" customWidth="1"/>
    <col min="7" max="7" width="8.25390625" style="70" customWidth="1"/>
    <col min="11" max="11" width="37.375" style="0" customWidth="1"/>
  </cols>
  <sheetData>
    <row r="1" spans="1:7" ht="56.25" customHeight="1">
      <c r="A1" s="434" t="str">
        <f>'სამშ 1-11'!A1:G1</f>
        <v>Suaxevis municipalitetis maxalakiZeebis baga-baRis da ezos keTilmowyoba-pirveli sarTuli</v>
      </c>
      <c r="B1" s="434"/>
      <c r="C1" s="434"/>
      <c r="D1" s="434"/>
      <c r="E1" s="434"/>
      <c r="F1" s="434"/>
      <c r="G1" s="434"/>
    </row>
    <row r="2" spans="1:7" ht="27" customHeight="1">
      <c r="A2" s="441" t="s">
        <v>660</v>
      </c>
      <c r="B2" s="441"/>
      <c r="C2" s="441"/>
      <c r="D2" s="441"/>
      <c r="E2" s="441"/>
      <c r="F2" s="441"/>
      <c r="G2" s="441"/>
    </row>
    <row r="3" spans="1:7" ht="33.75" customHeight="1">
      <c r="A3" s="441" t="s">
        <v>223</v>
      </c>
      <c r="B3" s="441"/>
      <c r="C3" s="441"/>
      <c r="D3" s="441"/>
      <c r="E3" s="441"/>
      <c r="F3" s="441"/>
      <c r="G3" s="441"/>
    </row>
    <row r="4" spans="1:7" ht="30" customHeight="1">
      <c r="A4" s="440" t="s">
        <v>1</v>
      </c>
      <c r="B4" s="440" t="s">
        <v>21</v>
      </c>
      <c r="C4" s="442" t="s">
        <v>9</v>
      </c>
      <c r="D4" s="440" t="s">
        <v>17</v>
      </c>
      <c r="E4" s="440"/>
      <c r="F4" s="440"/>
      <c r="G4" s="440"/>
    </row>
    <row r="5" spans="1:7" ht="96.75" customHeight="1">
      <c r="A5" s="440"/>
      <c r="B5" s="440"/>
      <c r="C5" s="442"/>
      <c r="D5" s="65" t="s">
        <v>9</v>
      </c>
      <c r="E5" s="65" t="s">
        <v>19</v>
      </c>
      <c r="F5" s="65" t="s">
        <v>689</v>
      </c>
      <c r="G5" s="131" t="s">
        <v>694</v>
      </c>
    </row>
    <row r="6" spans="1:7" ht="36.75" customHeight="1">
      <c r="A6" s="57" t="s">
        <v>11</v>
      </c>
      <c r="B6" s="57" t="s">
        <v>626</v>
      </c>
      <c r="C6" s="57" t="s">
        <v>71</v>
      </c>
      <c r="D6" s="61"/>
      <c r="E6" s="59">
        <v>15</v>
      </c>
      <c r="F6" s="58"/>
      <c r="G6" s="98"/>
    </row>
    <row r="7" spans="1:7" ht="13.5">
      <c r="A7" s="20"/>
      <c r="B7" s="95" t="s">
        <v>117</v>
      </c>
      <c r="C7" s="60" t="s">
        <v>72</v>
      </c>
      <c r="D7" s="61">
        <v>0.105</v>
      </c>
      <c r="E7" s="20">
        <f>D7*E6</f>
        <v>1.575</v>
      </c>
      <c r="F7" s="61"/>
      <c r="G7" s="48"/>
    </row>
    <row r="8" spans="1:7" ht="13.5">
      <c r="A8" s="20"/>
      <c r="B8" s="95" t="s">
        <v>64</v>
      </c>
      <c r="C8" s="60" t="s">
        <v>0</v>
      </c>
      <c r="D8" s="61">
        <v>0.0538</v>
      </c>
      <c r="E8" s="20">
        <f>D8*E6</f>
        <v>0.807</v>
      </c>
      <c r="F8" s="61"/>
      <c r="G8" s="48"/>
    </row>
    <row r="9" spans="1:7" ht="13.5">
      <c r="A9" s="20"/>
      <c r="B9" s="95" t="s">
        <v>85</v>
      </c>
      <c r="C9" s="60" t="s">
        <v>71</v>
      </c>
      <c r="D9" s="18"/>
      <c r="E9" s="20">
        <v>15</v>
      </c>
      <c r="F9" s="61"/>
      <c r="G9" s="48"/>
    </row>
    <row r="10" spans="1:7" ht="13.5">
      <c r="A10" s="20"/>
      <c r="B10" s="95" t="s">
        <v>627</v>
      </c>
      <c r="C10" s="60" t="s">
        <v>73</v>
      </c>
      <c r="D10" s="20"/>
      <c r="E10" s="20">
        <v>4</v>
      </c>
      <c r="F10" s="61"/>
      <c r="G10" s="48"/>
    </row>
    <row r="11" spans="1:7" ht="13.5">
      <c r="A11" s="20"/>
      <c r="B11" s="95" t="s">
        <v>628</v>
      </c>
      <c r="C11" s="60" t="s">
        <v>73</v>
      </c>
      <c r="D11" s="20"/>
      <c r="E11" s="20">
        <v>2</v>
      </c>
      <c r="F11" s="61"/>
      <c r="G11" s="48"/>
    </row>
    <row r="12" spans="1:7" ht="13.5">
      <c r="A12" s="20"/>
      <c r="B12" s="95" t="s">
        <v>46</v>
      </c>
      <c r="C12" s="60" t="s">
        <v>0</v>
      </c>
      <c r="D12" s="61">
        <v>0.0163</v>
      </c>
      <c r="E12" s="20">
        <f>D12*E9</f>
        <v>0.24449999999999997</v>
      </c>
      <c r="F12" s="61"/>
      <c r="G12" s="48"/>
    </row>
    <row r="13" spans="1:7" s="14" customFormat="1" ht="47.25" customHeight="1">
      <c r="A13" s="57" t="s">
        <v>12</v>
      </c>
      <c r="B13" s="57" t="s">
        <v>92</v>
      </c>
      <c r="C13" s="57" t="s">
        <v>71</v>
      </c>
      <c r="D13" s="61"/>
      <c r="E13" s="59">
        <f>E6</f>
        <v>15</v>
      </c>
      <c r="F13" s="58"/>
      <c r="G13" s="98"/>
    </row>
    <row r="14" spans="1:7" ht="35.25" customHeight="1">
      <c r="A14" s="20"/>
      <c r="B14" s="95" t="s">
        <v>117</v>
      </c>
      <c r="C14" s="60" t="s">
        <v>72</v>
      </c>
      <c r="D14" s="28">
        <v>0.0516</v>
      </c>
      <c r="E14" s="20">
        <f>D14*E13</f>
        <v>0.774</v>
      </c>
      <c r="F14" s="61"/>
      <c r="G14" s="48"/>
    </row>
    <row r="15" spans="1:7" ht="24.75" customHeight="1">
      <c r="A15" s="20"/>
      <c r="B15" s="95" t="s">
        <v>46</v>
      </c>
      <c r="C15" s="60" t="s">
        <v>0</v>
      </c>
      <c r="D15" s="61">
        <v>0.011</v>
      </c>
      <c r="E15" s="20">
        <f>D15*E13</f>
        <v>0.16499999999999998</v>
      </c>
      <c r="F15" s="61"/>
      <c r="G15" s="48"/>
    </row>
    <row r="16" spans="1:7" s="14" customFormat="1" ht="47.25" customHeight="1">
      <c r="A16" s="57" t="s">
        <v>13</v>
      </c>
      <c r="B16" s="57" t="s">
        <v>100</v>
      </c>
      <c r="C16" s="57" t="s">
        <v>22</v>
      </c>
      <c r="D16" s="20"/>
      <c r="E16" s="59">
        <v>4</v>
      </c>
      <c r="F16" s="59"/>
      <c r="G16" s="98"/>
    </row>
    <row r="17" spans="1:7" ht="28.5" customHeight="1">
      <c r="A17" s="20"/>
      <c r="B17" s="95" t="s">
        <v>29</v>
      </c>
      <c r="C17" s="60" t="s">
        <v>44</v>
      </c>
      <c r="D17" s="18">
        <v>0.66</v>
      </c>
      <c r="E17" s="20">
        <f>D17*E16</f>
        <v>2.64</v>
      </c>
      <c r="F17" s="61"/>
      <c r="G17" s="48"/>
    </row>
    <row r="18" spans="1:7" ht="24" customHeight="1">
      <c r="A18" s="20"/>
      <c r="B18" s="95" t="s">
        <v>64</v>
      </c>
      <c r="C18" s="60" t="s">
        <v>0</v>
      </c>
      <c r="D18" s="18">
        <v>0.4</v>
      </c>
      <c r="E18" s="20">
        <f>D18*E16</f>
        <v>1.6</v>
      </c>
      <c r="F18" s="20"/>
      <c r="G18" s="48"/>
    </row>
    <row r="19" spans="1:8" ht="15.75" customHeight="1">
      <c r="A19" s="57"/>
      <c r="B19" s="60" t="s">
        <v>684</v>
      </c>
      <c r="C19" s="78" t="s">
        <v>0</v>
      </c>
      <c r="D19" s="61"/>
      <c r="E19" s="61"/>
      <c r="F19" s="58"/>
      <c r="G19" s="48"/>
      <c r="H19" s="14"/>
    </row>
    <row r="20" spans="1:8" ht="15.75" customHeight="1">
      <c r="A20" s="57"/>
      <c r="B20" s="60" t="s">
        <v>152</v>
      </c>
      <c r="C20" s="60" t="s">
        <v>0</v>
      </c>
      <c r="D20" s="61"/>
      <c r="E20" s="107">
        <v>0.1</v>
      </c>
      <c r="F20" s="58"/>
      <c r="G20" s="48"/>
      <c r="H20" s="14"/>
    </row>
    <row r="21" spans="1:8" ht="15.75" customHeight="1">
      <c r="A21" s="57"/>
      <c r="B21" s="60" t="s">
        <v>8</v>
      </c>
      <c r="C21" s="60" t="s">
        <v>0</v>
      </c>
      <c r="D21" s="61"/>
      <c r="E21" s="61"/>
      <c r="F21" s="58"/>
      <c r="G21" s="48"/>
      <c r="H21" s="14"/>
    </row>
    <row r="22" spans="1:8" ht="15.75" customHeight="1">
      <c r="A22" s="57"/>
      <c r="B22" s="60" t="s">
        <v>153</v>
      </c>
      <c r="C22" s="60" t="s">
        <v>0</v>
      </c>
      <c r="D22" s="61"/>
      <c r="E22" s="107">
        <v>0.08</v>
      </c>
      <c r="F22" s="58"/>
      <c r="G22" s="48"/>
      <c r="H22" s="30"/>
    </row>
    <row r="23" spans="1:8" ht="15.75" customHeight="1">
      <c r="A23" s="60"/>
      <c r="B23" s="57" t="s">
        <v>39</v>
      </c>
      <c r="C23" s="60" t="s">
        <v>0</v>
      </c>
      <c r="D23" s="61"/>
      <c r="E23" s="61"/>
      <c r="F23" s="108"/>
      <c r="G23" s="98"/>
      <c r="H23" t="s">
        <v>58</v>
      </c>
    </row>
    <row r="24" spans="1:7" ht="13.5">
      <c r="A24" s="64"/>
      <c r="B24" s="64"/>
      <c r="C24" s="64"/>
      <c r="D24" s="64"/>
      <c r="E24" s="64"/>
      <c r="F24" s="64"/>
      <c r="G24" s="133"/>
    </row>
    <row r="25" spans="1:7" ht="13.5">
      <c r="A25" s="64"/>
      <c r="B25" s="64"/>
      <c r="C25" s="64"/>
      <c r="D25" s="64"/>
      <c r="E25" s="64"/>
      <c r="F25" s="64"/>
      <c r="G25" s="133"/>
    </row>
    <row r="26" spans="1:7" ht="13.5">
      <c r="A26" s="444"/>
      <c r="B26" s="444"/>
      <c r="C26" s="444"/>
      <c r="D26" s="444"/>
      <c r="E26" s="444"/>
      <c r="F26" s="444"/>
      <c r="G26" s="444"/>
    </row>
    <row r="27" spans="1:7" ht="13.5">
      <c r="A27" s="443"/>
      <c r="B27" s="443"/>
      <c r="C27" s="443"/>
      <c r="D27" s="443"/>
      <c r="E27" s="443"/>
      <c r="F27" s="443"/>
      <c r="G27" s="443"/>
    </row>
    <row r="28" spans="1:7" ht="13.5">
      <c r="A28" s="64"/>
      <c r="B28" s="64"/>
      <c r="C28" s="64"/>
      <c r="D28" s="64"/>
      <c r="E28" s="64"/>
      <c r="F28" s="64"/>
      <c r="G28" s="133"/>
    </row>
    <row r="29" spans="2:8" ht="15" customHeight="1">
      <c r="B29" s="423"/>
      <c r="C29" s="423"/>
      <c r="D29" s="423"/>
      <c r="E29" s="423"/>
      <c r="F29" s="423"/>
      <c r="G29" s="423"/>
      <c r="H29" s="423"/>
    </row>
  </sheetData>
  <sheetProtection/>
  <mergeCells count="11">
    <mergeCell ref="C4:C5"/>
    <mergeCell ref="D4:E4"/>
    <mergeCell ref="F4:G4"/>
    <mergeCell ref="A26:G26"/>
    <mergeCell ref="A27:G27"/>
    <mergeCell ref="B29:H29"/>
    <mergeCell ref="A1:G1"/>
    <mergeCell ref="A2:G2"/>
    <mergeCell ref="A3:G3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B1">
      <selection activeCell="I75" sqref="I75"/>
    </sheetView>
  </sheetViews>
  <sheetFormatPr defaultColWidth="9.00390625" defaultRowHeight="12.75"/>
  <cols>
    <col min="1" max="1" width="3.875" style="0" customWidth="1"/>
    <col min="2" max="2" width="43.625" style="0" customWidth="1"/>
    <col min="3" max="3" width="8.125" style="0" customWidth="1"/>
    <col min="4" max="4" width="7.625" style="0" customWidth="1"/>
    <col min="5" max="5" width="9.00390625" style="0" customWidth="1"/>
    <col min="6" max="6" width="8.125" style="0" customWidth="1"/>
    <col min="7" max="7" width="8.25390625" style="157" customWidth="1"/>
    <col min="8" max="8" width="14.25390625" style="0" bestFit="1" customWidth="1"/>
  </cols>
  <sheetData>
    <row r="1" spans="1:7" ht="54" customHeight="1">
      <c r="A1" s="434" t="str">
        <f>'შიგა წყალი 1-12'!A1:G1</f>
        <v>Suaxevis municipalitetis maxalakiZeebis baga-baRis da ezos keTilmowyoba-pirveli sarTuli</v>
      </c>
      <c r="B1" s="434"/>
      <c r="C1" s="434"/>
      <c r="D1" s="434"/>
      <c r="E1" s="434"/>
      <c r="F1" s="434"/>
      <c r="G1" s="434"/>
    </row>
    <row r="2" spans="1:7" ht="28.5" customHeight="1">
      <c r="A2" s="441" t="s">
        <v>661</v>
      </c>
      <c r="B2" s="441"/>
      <c r="C2" s="441"/>
      <c r="D2" s="441"/>
      <c r="E2" s="441"/>
      <c r="F2" s="441"/>
      <c r="G2" s="441"/>
    </row>
    <row r="3" spans="1:7" ht="29.25" customHeight="1">
      <c r="A3" s="441" t="s">
        <v>224</v>
      </c>
      <c r="B3" s="441"/>
      <c r="C3" s="441"/>
      <c r="D3" s="441"/>
      <c r="E3" s="441"/>
      <c r="F3" s="441"/>
      <c r="G3" s="441"/>
    </row>
    <row r="4" spans="1:7" ht="30" customHeight="1">
      <c r="A4" s="440" t="s">
        <v>1</v>
      </c>
      <c r="B4" s="440" t="s">
        <v>21</v>
      </c>
      <c r="C4" s="442" t="s">
        <v>9</v>
      </c>
      <c r="D4" s="440" t="s">
        <v>17</v>
      </c>
      <c r="E4" s="440"/>
      <c r="F4" s="440"/>
      <c r="G4" s="440"/>
    </row>
    <row r="5" spans="1:7" ht="98.25" customHeight="1">
      <c r="A5" s="440"/>
      <c r="B5" s="440"/>
      <c r="C5" s="442"/>
      <c r="D5" s="65" t="s">
        <v>9</v>
      </c>
      <c r="E5" s="65" t="s">
        <v>19</v>
      </c>
      <c r="F5" s="65" t="s">
        <v>692</v>
      </c>
      <c r="G5" s="131" t="s">
        <v>690</v>
      </c>
    </row>
    <row r="6" spans="1:7" s="14" customFormat="1" ht="38.25" customHeight="1">
      <c r="A6" s="57" t="s">
        <v>11</v>
      </c>
      <c r="B6" s="57" t="s">
        <v>415</v>
      </c>
      <c r="C6" s="57" t="s">
        <v>71</v>
      </c>
      <c r="D6" s="58"/>
      <c r="E6" s="59">
        <v>3.5</v>
      </c>
      <c r="F6" s="58"/>
      <c r="G6" s="98"/>
    </row>
    <row r="7" spans="1:7" ht="15.75" customHeight="1">
      <c r="A7" s="20"/>
      <c r="B7" s="95" t="s">
        <v>117</v>
      </c>
      <c r="C7" s="60" t="s">
        <v>72</v>
      </c>
      <c r="D7" s="61">
        <v>0.583</v>
      </c>
      <c r="E7" s="20">
        <f>D7*E6</f>
        <v>2.0404999999999998</v>
      </c>
      <c r="F7" s="61"/>
      <c r="G7" s="48"/>
    </row>
    <row r="8" spans="1:7" ht="13.5">
      <c r="A8" s="20"/>
      <c r="B8" s="95" t="s">
        <v>64</v>
      </c>
      <c r="C8" s="60" t="s">
        <v>0</v>
      </c>
      <c r="D8" s="61">
        <v>0.0046</v>
      </c>
      <c r="E8" s="28">
        <f>D8*E6</f>
        <v>0.0161</v>
      </c>
      <c r="F8" s="61"/>
      <c r="G8" s="48"/>
    </row>
    <row r="9" spans="1:7" ht="27">
      <c r="A9" s="20"/>
      <c r="B9" s="95" t="s">
        <v>416</v>
      </c>
      <c r="C9" s="60" t="s">
        <v>56</v>
      </c>
      <c r="D9" s="20">
        <v>1</v>
      </c>
      <c r="E9" s="20">
        <f>D9*E6</f>
        <v>3.5</v>
      </c>
      <c r="F9" s="61"/>
      <c r="G9" s="48"/>
    </row>
    <row r="10" spans="1:7" ht="13.5">
      <c r="A10" s="20"/>
      <c r="B10" s="95" t="s">
        <v>46</v>
      </c>
      <c r="C10" s="60" t="s">
        <v>0</v>
      </c>
      <c r="D10" s="61">
        <v>0.208</v>
      </c>
      <c r="E10" s="20">
        <f>D10*E6</f>
        <v>0.728</v>
      </c>
      <c r="F10" s="61"/>
      <c r="G10" s="48"/>
    </row>
    <row r="11" spans="1:7" s="14" customFormat="1" ht="39" customHeight="1">
      <c r="A11" s="57" t="s">
        <v>12</v>
      </c>
      <c r="B11" s="57" t="s">
        <v>338</v>
      </c>
      <c r="C11" s="57" t="s">
        <v>71</v>
      </c>
      <c r="D11" s="58"/>
      <c r="E11" s="68">
        <v>5.4</v>
      </c>
      <c r="F11" s="58"/>
      <c r="G11" s="98"/>
    </row>
    <row r="12" spans="1:7" ht="13.5">
      <c r="A12" s="20"/>
      <c r="B12" s="95" t="s">
        <v>117</v>
      </c>
      <c r="C12" s="60" t="s">
        <v>72</v>
      </c>
      <c r="D12" s="61">
        <v>0.609</v>
      </c>
      <c r="E12" s="20">
        <f>D12*E11</f>
        <v>3.2886</v>
      </c>
      <c r="F12" s="61"/>
      <c r="G12" s="48"/>
    </row>
    <row r="13" spans="1:7" ht="13.5">
      <c r="A13" s="20"/>
      <c r="B13" s="95" t="s">
        <v>64</v>
      </c>
      <c r="C13" s="60" t="s">
        <v>0</v>
      </c>
      <c r="D13" s="61">
        <v>0.0021</v>
      </c>
      <c r="E13" s="20">
        <f>D13*E11</f>
        <v>0.01134</v>
      </c>
      <c r="F13" s="61"/>
      <c r="G13" s="48"/>
    </row>
    <row r="14" spans="1:7" ht="16.5" customHeight="1">
      <c r="A14" s="20"/>
      <c r="B14" s="95" t="s">
        <v>339</v>
      </c>
      <c r="C14" s="60" t="s">
        <v>56</v>
      </c>
      <c r="D14" s="20">
        <v>1</v>
      </c>
      <c r="E14" s="20">
        <f>D14*E11</f>
        <v>5.4</v>
      </c>
      <c r="F14" s="61"/>
      <c r="G14" s="48"/>
    </row>
    <row r="15" spans="1:7" ht="13.5">
      <c r="A15" s="20"/>
      <c r="B15" s="95" t="s">
        <v>79</v>
      </c>
      <c r="C15" s="60" t="s">
        <v>73</v>
      </c>
      <c r="D15" s="61"/>
      <c r="E15" s="20">
        <v>4</v>
      </c>
      <c r="F15" s="61"/>
      <c r="G15" s="48"/>
    </row>
    <row r="16" spans="1:7" ht="13.5">
      <c r="A16" s="20"/>
      <c r="B16" s="95" t="s">
        <v>46</v>
      </c>
      <c r="C16" s="60" t="s">
        <v>0</v>
      </c>
      <c r="D16" s="61">
        <v>0.156</v>
      </c>
      <c r="E16" s="20">
        <f>D16*E11</f>
        <v>0.8424</v>
      </c>
      <c r="F16" s="61"/>
      <c r="G16" s="48"/>
    </row>
    <row r="17" spans="1:7" ht="13.5">
      <c r="A17" s="57" t="s">
        <v>13</v>
      </c>
      <c r="B17" s="147" t="s">
        <v>630</v>
      </c>
      <c r="C17" s="57" t="s">
        <v>230</v>
      </c>
      <c r="D17" s="61"/>
      <c r="E17" s="59">
        <v>2</v>
      </c>
      <c r="F17" s="61"/>
      <c r="G17" s="98"/>
    </row>
    <row r="18" spans="1:7" ht="13.5">
      <c r="A18" s="20"/>
      <c r="B18" s="95" t="s">
        <v>117</v>
      </c>
      <c r="C18" s="60" t="s">
        <v>72</v>
      </c>
      <c r="D18" s="61">
        <v>3.66</v>
      </c>
      <c r="E18" s="20">
        <f>D18*E17</f>
        <v>7.32</v>
      </c>
      <c r="F18" s="61"/>
      <c r="G18" s="48"/>
    </row>
    <row r="19" spans="1:7" ht="13.5">
      <c r="A19" s="20"/>
      <c r="B19" s="95" t="s">
        <v>110</v>
      </c>
      <c r="C19" s="60" t="s">
        <v>0</v>
      </c>
      <c r="D19" s="61">
        <v>0.28</v>
      </c>
      <c r="E19" s="20">
        <f>D19*E17</f>
        <v>0.56</v>
      </c>
      <c r="F19" s="61"/>
      <c r="G19" s="48"/>
    </row>
    <row r="20" spans="1:7" ht="21" customHeight="1">
      <c r="A20" s="20"/>
      <c r="B20" s="95" t="s">
        <v>631</v>
      </c>
      <c r="C20" s="60"/>
      <c r="D20" s="61">
        <v>1</v>
      </c>
      <c r="E20" s="20">
        <f>E17*D20</f>
        <v>2</v>
      </c>
      <c r="F20" s="61"/>
      <c r="G20" s="48"/>
    </row>
    <row r="21" spans="1:7" ht="13.5">
      <c r="A21" s="20"/>
      <c r="B21" s="95" t="s">
        <v>46</v>
      </c>
      <c r="C21" s="60" t="s">
        <v>0</v>
      </c>
      <c r="D21" s="61">
        <v>0.37</v>
      </c>
      <c r="E21" s="20">
        <f>D21*E17</f>
        <v>0.74</v>
      </c>
      <c r="F21" s="61"/>
      <c r="G21" s="48"/>
    </row>
    <row r="22" spans="1:7" s="14" customFormat="1" ht="41.25" customHeight="1">
      <c r="A22" s="57" t="s">
        <v>14</v>
      </c>
      <c r="B22" s="57" t="s">
        <v>632</v>
      </c>
      <c r="C22" s="57" t="s">
        <v>230</v>
      </c>
      <c r="D22" s="58"/>
      <c r="E22" s="59">
        <v>1</v>
      </c>
      <c r="F22" s="58"/>
      <c r="G22" s="98"/>
    </row>
    <row r="23" spans="1:7" ht="13.5">
      <c r="A23" s="20"/>
      <c r="B23" s="95" t="s">
        <v>117</v>
      </c>
      <c r="C23" s="60" t="s">
        <v>72</v>
      </c>
      <c r="D23" s="61">
        <v>6.86</v>
      </c>
      <c r="E23" s="20">
        <f>D23*E22</f>
        <v>6.86</v>
      </c>
      <c r="F23" s="61"/>
      <c r="G23" s="48"/>
    </row>
    <row r="24" spans="1:7" ht="15.75" customHeight="1">
      <c r="A24" s="20"/>
      <c r="B24" s="95" t="s">
        <v>64</v>
      </c>
      <c r="C24" s="60" t="s">
        <v>0</v>
      </c>
      <c r="D24" s="61">
        <v>0.04</v>
      </c>
      <c r="E24" s="20">
        <f>D24*E22</f>
        <v>0.04</v>
      </c>
      <c r="F24" s="61"/>
      <c r="G24" s="48"/>
    </row>
    <row r="25" spans="1:7" ht="31.5" customHeight="1">
      <c r="A25" s="20"/>
      <c r="B25" s="95" t="s">
        <v>633</v>
      </c>
      <c r="C25" s="60" t="s">
        <v>22</v>
      </c>
      <c r="D25" s="61">
        <v>1</v>
      </c>
      <c r="E25" s="20">
        <f>D25*E22</f>
        <v>1</v>
      </c>
      <c r="F25" s="61"/>
      <c r="G25" s="48"/>
    </row>
    <row r="26" spans="1:7" ht="15" customHeight="1">
      <c r="A26" s="20"/>
      <c r="B26" s="95" t="s">
        <v>187</v>
      </c>
      <c r="C26" s="60" t="s">
        <v>22</v>
      </c>
      <c r="D26" s="61"/>
      <c r="E26" s="20">
        <v>3</v>
      </c>
      <c r="F26" s="61"/>
      <c r="G26" s="48"/>
    </row>
    <row r="27" spans="1:7" ht="13.5">
      <c r="A27" s="20"/>
      <c r="B27" s="95" t="s">
        <v>46</v>
      </c>
      <c r="C27" s="60" t="s">
        <v>0</v>
      </c>
      <c r="D27" s="61">
        <v>0.37</v>
      </c>
      <c r="E27" s="20">
        <f>D27*E22</f>
        <v>0.37</v>
      </c>
      <c r="F27" s="61"/>
      <c r="G27" s="48"/>
    </row>
    <row r="28" spans="1:7" s="14" customFormat="1" ht="39.75" customHeight="1">
      <c r="A28" s="57" t="s">
        <v>15</v>
      </c>
      <c r="B28" s="57" t="s">
        <v>634</v>
      </c>
      <c r="C28" s="57" t="s">
        <v>97</v>
      </c>
      <c r="D28" s="58"/>
      <c r="E28" s="59">
        <v>1</v>
      </c>
      <c r="F28" s="58"/>
      <c r="G28" s="98"/>
    </row>
    <row r="29" spans="1:7" ht="13.5" customHeight="1">
      <c r="A29" s="20"/>
      <c r="B29" s="60" t="s">
        <v>117</v>
      </c>
      <c r="C29" s="60" t="s">
        <v>72</v>
      </c>
      <c r="D29" s="61">
        <v>1.01</v>
      </c>
      <c r="E29" s="20">
        <f>D29*E28</f>
        <v>1.01</v>
      </c>
      <c r="F29" s="61"/>
      <c r="G29" s="48"/>
    </row>
    <row r="30" spans="1:7" ht="13.5" customHeight="1">
      <c r="A30" s="20"/>
      <c r="B30" s="60" t="s">
        <v>64</v>
      </c>
      <c r="C30" s="60" t="s">
        <v>0</v>
      </c>
      <c r="D30" s="61">
        <v>0.02</v>
      </c>
      <c r="E30" s="20">
        <f>D30*E28</f>
        <v>0.02</v>
      </c>
      <c r="F30" s="61"/>
      <c r="G30" s="48"/>
    </row>
    <row r="31" spans="1:7" ht="14.25" customHeight="1">
      <c r="A31" s="20"/>
      <c r="B31" s="60" t="s">
        <v>188</v>
      </c>
      <c r="C31" s="60" t="s">
        <v>57</v>
      </c>
      <c r="D31" s="61">
        <v>1</v>
      </c>
      <c r="E31" s="20">
        <f>D31*E28</f>
        <v>1</v>
      </c>
      <c r="F31" s="61"/>
      <c r="G31" s="48"/>
    </row>
    <row r="32" spans="1:7" ht="13.5">
      <c r="A32" s="20"/>
      <c r="B32" s="60" t="s">
        <v>46</v>
      </c>
      <c r="C32" s="60" t="s">
        <v>0</v>
      </c>
      <c r="D32" s="61">
        <v>0.49</v>
      </c>
      <c r="E32" s="20">
        <f>D32*E28</f>
        <v>0.49</v>
      </c>
      <c r="F32" s="61"/>
      <c r="G32" s="48"/>
    </row>
    <row r="33" spans="1:7" ht="42.75" customHeight="1">
      <c r="A33" s="57" t="s">
        <v>16</v>
      </c>
      <c r="B33" s="57" t="s">
        <v>425</v>
      </c>
      <c r="C33" s="57" t="s">
        <v>73</v>
      </c>
      <c r="D33" s="58"/>
      <c r="E33" s="59">
        <v>1</v>
      </c>
      <c r="F33" s="58"/>
      <c r="G33" s="98"/>
    </row>
    <row r="34" spans="1:7" ht="13.5" customHeight="1">
      <c r="A34" s="20"/>
      <c r="B34" s="60" t="s">
        <v>117</v>
      </c>
      <c r="C34" s="60" t="s">
        <v>72</v>
      </c>
      <c r="D34" s="61">
        <v>0.46</v>
      </c>
      <c r="E34" s="20">
        <f>D34*E33</f>
        <v>0.46</v>
      </c>
      <c r="F34" s="61"/>
      <c r="G34" s="48"/>
    </row>
    <row r="35" spans="1:7" ht="13.5" customHeight="1">
      <c r="A35" s="20"/>
      <c r="B35" s="60" t="s">
        <v>64</v>
      </c>
      <c r="C35" s="60" t="s">
        <v>0</v>
      </c>
      <c r="D35" s="61">
        <v>0.02</v>
      </c>
      <c r="E35" s="20">
        <f>D35*E33</f>
        <v>0.02</v>
      </c>
      <c r="F35" s="61"/>
      <c r="G35" s="48"/>
    </row>
    <row r="36" spans="1:7" ht="13.5" customHeight="1">
      <c r="A36" s="20"/>
      <c r="B36" s="60" t="s">
        <v>424</v>
      </c>
      <c r="C36" s="60" t="s">
        <v>73</v>
      </c>
      <c r="D36" s="61">
        <v>1</v>
      </c>
      <c r="E36" s="20">
        <f>D36*E33</f>
        <v>1</v>
      </c>
      <c r="F36" s="20"/>
      <c r="G36" s="48"/>
    </row>
    <row r="37" spans="1:7" ht="13.5" customHeight="1">
      <c r="A37" s="20"/>
      <c r="B37" s="60" t="s">
        <v>46</v>
      </c>
      <c r="C37" s="60" t="s">
        <v>0</v>
      </c>
      <c r="D37" s="61">
        <v>0.11</v>
      </c>
      <c r="E37" s="20">
        <f>D37*E33</f>
        <v>0.11</v>
      </c>
      <c r="F37" s="61"/>
      <c r="G37" s="48"/>
    </row>
    <row r="38" spans="1:7" ht="13.5" customHeight="1">
      <c r="A38" s="20"/>
      <c r="B38" s="60"/>
      <c r="C38" s="60"/>
      <c r="D38" s="61"/>
      <c r="E38" s="20"/>
      <c r="F38" s="61"/>
      <c r="G38" s="48"/>
    </row>
    <row r="39" spans="1:7" ht="45" customHeight="1">
      <c r="A39" s="156">
        <v>7</v>
      </c>
      <c r="B39" s="147" t="s">
        <v>330</v>
      </c>
      <c r="C39" s="85" t="s">
        <v>230</v>
      </c>
      <c r="D39" s="86" t="s">
        <v>331</v>
      </c>
      <c r="E39" s="101">
        <v>1</v>
      </c>
      <c r="F39" s="61"/>
      <c r="G39" s="98"/>
    </row>
    <row r="40" spans="1:7" s="132" customFormat="1" ht="13.5" customHeight="1">
      <c r="A40" s="85"/>
      <c r="B40" s="80" t="s">
        <v>61</v>
      </c>
      <c r="C40" s="84" t="s">
        <v>214</v>
      </c>
      <c r="D40" s="86">
        <v>2.58</v>
      </c>
      <c r="E40" s="104">
        <f>D40*E39</f>
        <v>2.58</v>
      </c>
      <c r="F40" s="61"/>
      <c r="G40" s="48"/>
    </row>
    <row r="41" spans="1:7" s="132" customFormat="1" ht="13.5" customHeight="1">
      <c r="A41" s="85"/>
      <c r="B41" s="80" t="s">
        <v>110</v>
      </c>
      <c r="C41" s="84" t="s">
        <v>198</v>
      </c>
      <c r="D41" s="86">
        <v>0.17</v>
      </c>
      <c r="E41" s="104">
        <f>D41*E39</f>
        <v>0.17</v>
      </c>
      <c r="F41" s="61"/>
      <c r="G41" s="48"/>
    </row>
    <row r="42" spans="1:7" ht="13.5" customHeight="1">
      <c r="A42" s="85"/>
      <c r="B42" s="80" t="s">
        <v>332</v>
      </c>
      <c r="C42" s="84" t="s">
        <v>230</v>
      </c>
      <c r="D42" s="86">
        <v>1</v>
      </c>
      <c r="E42" s="104">
        <f>D42*E39</f>
        <v>1</v>
      </c>
      <c r="F42" s="105"/>
      <c r="G42" s="48"/>
    </row>
    <row r="43" spans="1:7" ht="13.5" customHeight="1">
      <c r="A43" s="85"/>
      <c r="B43" s="80" t="s">
        <v>46</v>
      </c>
      <c r="C43" s="84" t="s">
        <v>198</v>
      </c>
      <c r="D43" s="86">
        <v>0.48</v>
      </c>
      <c r="E43" s="104">
        <f>D43*E39</f>
        <v>0.48</v>
      </c>
      <c r="F43" s="61"/>
      <c r="G43" s="48"/>
    </row>
    <row r="44" spans="1:7" ht="39" customHeight="1">
      <c r="A44" s="57" t="s">
        <v>5</v>
      </c>
      <c r="B44" s="57" t="s">
        <v>635</v>
      </c>
      <c r="C44" s="57" t="s">
        <v>230</v>
      </c>
      <c r="D44" s="58"/>
      <c r="E44" s="59">
        <v>1</v>
      </c>
      <c r="F44" s="58"/>
      <c r="G44" s="98"/>
    </row>
    <row r="45" spans="1:7" ht="13.5" customHeight="1">
      <c r="A45" s="20"/>
      <c r="B45" s="95" t="s">
        <v>117</v>
      </c>
      <c r="C45" s="60" t="s">
        <v>72</v>
      </c>
      <c r="D45" s="61">
        <v>6.86</v>
      </c>
      <c r="E45" s="20">
        <f>D45*E44</f>
        <v>6.86</v>
      </c>
      <c r="F45" s="61"/>
      <c r="G45" s="48"/>
    </row>
    <row r="46" spans="1:7" ht="13.5" customHeight="1">
      <c r="A46" s="20"/>
      <c r="B46" s="95" t="s">
        <v>64</v>
      </c>
      <c r="C46" s="60" t="s">
        <v>0</v>
      </c>
      <c r="D46" s="61">
        <v>0.04</v>
      </c>
      <c r="E46" s="20">
        <f>D46*E44</f>
        <v>0.04</v>
      </c>
      <c r="F46" s="61"/>
      <c r="G46" s="48"/>
    </row>
    <row r="47" spans="1:7" ht="13.5" customHeight="1">
      <c r="A47" s="20"/>
      <c r="B47" s="95" t="s">
        <v>636</v>
      </c>
      <c r="C47" s="60" t="s">
        <v>230</v>
      </c>
      <c r="D47" s="61"/>
      <c r="E47" s="20">
        <v>2</v>
      </c>
      <c r="F47" s="61"/>
      <c r="G47" s="48"/>
    </row>
    <row r="48" spans="1:7" ht="13.5" customHeight="1">
      <c r="A48" s="20"/>
      <c r="B48" s="95" t="s">
        <v>46</v>
      </c>
      <c r="C48" s="60" t="s">
        <v>0</v>
      </c>
      <c r="D48" s="61">
        <v>0.37</v>
      </c>
      <c r="E48" s="20">
        <f>D48*E44</f>
        <v>0.37</v>
      </c>
      <c r="F48" s="61"/>
      <c r="G48" s="48"/>
    </row>
    <row r="49" spans="1:7" s="14" customFormat="1" ht="46.5" customHeight="1">
      <c r="A49" s="57" t="s">
        <v>6</v>
      </c>
      <c r="B49" s="57" t="s">
        <v>100</v>
      </c>
      <c r="C49" s="57" t="s">
        <v>22</v>
      </c>
      <c r="D49" s="59"/>
      <c r="E49" s="59">
        <v>4</v>
      </c>
      <c r="F49" s="59"/>
      <c r="G49" s="98"/>
    </row>
    <row r="50" spans="1:7" ht="14.25" customHeight="1">
      <c r="A50" s="20"/>
      <c r="B50" s="60" t="s">
        <v>29</v>
      </c>
      <c r="C50" s="60" t="s">
        <v>44</v>
      </c>
      <c r="D50" s="18">
        <v>0.66</v>
      </c>
      <c r="E50" s="20">
        <f>D50*E49</f>
        <v>2.64</v>
      </c>
      <c r="F50" s="61"/>
      <c r="G50" s="48"/>
    </row>
    <row r="51" spans="1:7" ht="12" customHeight="1">
      <c r="A51" s="20"/>
      <c r="B51" s="60" t="s">
        <v>64</v>
      </c>
      <c r="C51" s="60" t="s">
        <v>0</v>
      </c>
      <c r="D51" s="18">
        <v>0.4</v>
      </c>
      <c r="E51" s="20">
        <f>D51*E49</f>
        <v>1.6</v>
      </c>
      <c r="F51" s="20"/>
      <c r="G51" s="48"/>
    </row>
    <row r="52" spans="1:9" ht="18" customHeight="1">
      <c r="A52" s="57"/>
      <c r="B52" s="60" t="s">
        <v>684</v>
      </c>
      <c r="C52" s="78" t="s">
        <v>0</v>
      </c>
      <c r="D52" s="61"/>
      <c r="E52" s="61"/>
      <c r="F52" s="61"/>
      <c r="G52" s="48"/>
      <c r="H52" s="52"/>
      <c r="I52" s="14"/>
    </row>
    <row r="53" spans="1:9" ht="14.25" customHeight="1">
      <c r="A53" s="57"/>
      <c r="B53" s="60" t="s">
        <v>152</v>
      </c>
      <c r="C53" s="60" t="s">
        <v>0</v>
      </c>
      <c r="D53" s="61"/>
      <c r="E53" s="107">
        <v>0.1</v>
      </c>
      <c r="F53" s="61"/>
      <c r="G53" s="48"/>
      <c r="H53" s="14"/>
      <c r="I53" s="14"/>
    </row>
    <row r="54" spans="1:9" ht="12.75" customHeight="1">
      <c r="A54" s="57"/>
      <c r="B54" s="60" t="s">
        <v>8</v>
      </c>
      <c r="C54" s="60" t="s">
        <v>0</v>
      </c>
      <c r="D54" s="61"/>
      <c r="E54" s="61"/>
      <c r="F54" s="61"/>
      <c r="G54" s="48"/>
      <c r="H54" s="30"/>
      <c r="I54" s="14"/>
    </row>
    <row r="55" spans="1:9" ht="18.75" customHeight="1">
      <c r="A55" s="57"/>
      <c r="B55" s="60" t="s">
        <v>153</v>
      </c>
      <c r="C55" s="60" t="s">
        <v>0</v>
      </c>
      <c r="D55" s="61"/>
      <c r="E55" s="107">
        <v>0.08</v>
      </c>
      <c r="F55" s="61"/>
      <c r="G55" s="48"/>
      <c r="H55" s="14"/>
      <c r="I55" s="30"/>
    </row>
    <row r="56" spans="1:9" ht="15.75" customHeight="1">
      <c r="A56" s="60"/>
      <c r="B56" s="57" t="s">
        <v>39</v>
      </c>
      <c r="C56" s="57" t="s">
        <v>0</v>
      </c>
      <c r="D56" s="61"/>
      <c r="E56" s="61"/>
      <c r="F56" s="108"/>
      <c r="G56" s="98"/>
      <c r="H56" s="32"/>
      <c r="I56" t="s">
        <v>58</v>
      </c>
    </row>
    <row r="57" spans="1:7" ht="13.5">
      <c r="A57" s="64"/>
      <c r="B57" s="64"/>
      <c r="C57" s="64"/>
      <c r="D57" s="64"/>
      <c r="E57" s="64"/>
      <c r="F57" s="64"/>
      <c r="G57" s="133"/>
    </row>
    <row r="58" spans="1:7" ht="13.5">
      <c r="A58" s="64"/>
      <c r="B58" s="64"/>
      <c r="C58" s="64"/>
      <c r="D58" s="64"/>
      <c r="E58" s="64"/>
      <c r="F58" s="64"/>
      <c r="G58" s="133"/>
    </row>
    <row r="59" spans="1:7" ht="13.5">
      <c r="A59" s="444"/>
      <c r="B59" s="444"/>
      <c r="C59" s="444"/>
      <c r="D59" s="444"/>
      <c r="E59" s="444"/>
      <c r="F59" s="444"/>
      <c r="G59" s="444"/>
    </row>
    <row r="60" spans="1:7" ht="13.5">
      <c r="A60" s="443"/>
      <c r="B60" s="443"/>
      <c r="C60" s="443"/>
      <c r="D60" s="443"/>
      <c r="E60" s="443"/>
      <c r="F60" s="443"/>
      <c r="G60" s="443"/>
    </row>
  </sheetData>
  <sheetProtection/>
  <mergeCells count="10">
    <mergeCell ref="A59:G59"/>
    <mergeCell ref="A60:G60"/>
    <mergeCell ref="A1:G1"/>
    <mergeCell ref="A2:G2"/>
    <mergeCell ref="A3:G3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0">
      <selection activeCell="B13" sqref="B13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6.75390625" style="0" customWidth="1"/>
    <col min="4" max="4" width="10.00390625" style="0" customWidth="1"/>
    <col min="5" max="5" width="7.75390625" style="0" customWidth="1"/>
    <col min="7" max="7" width="10.625" style="0" customWidth="1"/>
  </cols>
  <sheetData>
    <row r="1" spans="1:7" ht="69" customHeight="1">
      <c r="A1" s="434" t="str">
        <f>'შიგა კანალიზაცია 1-13'!A1:G1</f>
        <v>Suaxevis municipalitetis maxalakiZeebis baga-baRis da ezos keTilmowyoba-pirveli sarTuli</v>
      </c>
      <c r="B1" s="434"/>
      <c r="C1" s="434"/>
      <c r="D1" s="434"/>
      <c r="E1" s="434"/>
      <c r="F1" s="434"/>
      <c r="G1" s="434"/>
    </row>
    <row r="2" spans="1:7" ht="34.5" customHeight="1">
      <c r="A2" s="441" t="s">
        <v>662</v>
      </c>
      <c r="B2" s="441"/>
      <c r="C2" s="441"/>
      <c r="D2" s="441"/>
      <c r="E2" s="441"/>
      <c r="F2" s="441"/>
      <c r="G2" s="441"/>
    </row>
    <row r="3" spans="1:7" ht="33" customHeight="1">
      <c r="A3" s="441" t="s">
        <v>227</v>
      </c>
      <c r="B3" s="441"/>
      <c r="C3" s="441"/>
      <c r="D3" s="441"/>
      <c r="E3" s="441"/>
      <c r="F3" s="441"/>
      <c r="G3" s="441"/>
    </row>
    <row r="4" spans="1:7" ht="30" customHeight="1">
      <c r="A4" s="440" t="s">
        <v>1</v>
      </c>
      <c r="B4" s="440" t="s">
        <v>21</v>
      </c>
      <c r="C4" s="442" t="s">
        <v>9</v>
      </c>
      <c r="D4" s="440" t="s">
        <v>17</v>
      </c>
      <c r="E4" s="440"/>
      <c r="F4" s="440"/>
      <c r="G4" s="440"/>
    </row>
    <row r="5" spans="1:7" ht="75.75" customHeight="1">
      <c r="A5" s="440"/>
      <c r="B5" s="440"/>
      <c r="C5" s="442"/>
      <c r="D5" s="65" t="s">
        <v>9</v>
      </c>
      <c r="E5" s="65" t="s">
        <v>19</v>
      </c>
      <c r="F5" s="65" t="s">
        <v>689</v>
      </c>
      <c r="G5" s="66" t="s">
        <v>690</v>
      </c>
    </row>
    <row r="6" spans="1:7" s="14" customFormat="1" ht="36" customHeight="1">
      <c r="A6" s="351">
        <v>1</v>
      </c>
      <c r="B6" s="370" t="s">
        <v>40</v>
      </c>
      <c r="C6" s="370" t="s">
        <v>51</v>
      </c>
      <c r="D6" s="56"/>
      <c r="E6" s="56">
        <v>160</v>
      </c>
      <c r="F6" s="370"/>
      <c r="G6" s="172"/>
    </row>
    <row r="7" spans="1:7" ht="21" customHeight="1">
      <c r="A7" s="160"/>
      <c r="B7" s="139" t="s">
        <v>29</v>
      </c>
      <c r="C7" s="369" t="s">
        <v>44</v>
      </c>
      <c r="D7" s="46">
        <v>0.137</v>
      </c>
      <c r="E7" s="44">
        <f>D7*E6</f>
        <v>21.92</v>
      </c>
      <c r="F7" s="369"/>
      <c r="G7" s="173"/>
    </row>
    <row r="8" spans="1:7" ht="24" customHeight="1">
      <c r="A8" s="160"/>
      <c r="B8" s="139" t="s">
        <v>64</v>
      </c>
      <c r="C8" s="369" t="s">
        <v>0</v>
      </c>
      <c r="D8" s="48">
        <v>0.059</v>
      </c>
      <c r="E8" s="44">
        <f>D8*E6</f>
        <v>9.44</v>
      </c>
      <c r="F8" s="369"/>
      <c r="G8" s="173"/>
    </row>
    <row r="9" spans="1:7" ht="40.5" customHeight="1">
      <c r="A9" s="351">
        <v>2</v>
      </c>
      <c r="B9" s="370" t="s">
        <v>42</v>
      </c>
      <c r="C9" s="370" t="s">
        <v>22</v>
      </c>
      <c r="D9" s="56"/>
      <c r="E9" s="56">
        <v>15</v>
      </c>
      <c r="F9" s="370"/>
      <c r="G9" s="172"/>
    </row>
    <row r="10" spans="1:7" ht="16.5" customHeight="1">
      <c r="A10" s="160"/>
      <c r="B10" s="139" t="s">
        <v>29</v>
      </c>
      <c r="C10" s="369" t="s">
        <v>44</v>
      </c>
      <c r="D10" s="48">
        <v>0.15</v>
      </c>
      <c r="E10" s="44">
        <f>D10*E9</f>
        <v>2.25</v>
      </c>
      <c r="F10" s="369"/>
      <c r="G10" s="173"/>
    </row>
    <row r="11" spans="1:7" ht="16.5" customHeight="1">
      <c r="A11" s="160"/>
      <c r="B11" s="139" t="s">
        <v>64</v>
      </c>
      <c r="C11" s="369" t="s">
        <v>0</v>
      </c>
      <c r="D11" s="48">
        <v>0.168</v>
      </c>
      <c r="E11" s="44">
        <f>D11*E9</f>
        <v>2.52</v>
      </c>
      <c r="F11" s="369"/>
      <c r="G11" s="173"/>
    </row>
    <row r="12" spans="1:7" ht="42.75" customHeight="1">
      <c r="A12" s="63">
        <v>3</v>
      </c>
      <c r="B12" s="63" t="s">
        <v>305</v>
      </c>
      <c r="C12" s="63" t="s">
        <v>73</v>
      </c>
      <c r="D12" s="63"/>
      <c r="E12" s="73">
        <v>1</v>
      </c>
      <c r="F12" s="63"/>
      <c r="G12" s="73"/>
    </row>
    <row r="13" spans="1:7" ht="16.5" customHeight="1">
      <c r="A13" s="368"/>
      <c r="B13" s="71" t="s">
        <v>192</v>
      </c>
      <c r="C13" s="368" t="s">
        <v>214</v>
      </c>
      <c r="D13" s="368">
        <v>8.8</v>
      </c>
      <c r="E13" s="48">
        <f>E12*D13</f>
        <v>8.8</v>
      </c>
      <c r="F13" s="368"/>
      <c r="G13" s="74"/>
    </row>
    <row r="14" spans="1:7" ht="16.5" customHeight="1">
      <c r="A14" s="368"/>
      <c r="B14" s="71" t="s">
        <v>306</v>
      </c>
      <c r="C14" s="368" t="s">
        <v>230</v>
      </c>
      <c r="D14" s="368">
        <v>1.05</v>
      </c>
      <c r="E14" s="48">
        <f>D14*E12</f>
        <v>1.05</v>
      </c>
      <c r="F14" s="368"/>
      <c r="G14" s="74"/>
    </row>
    <row r="15" spans="1:7" ht="24" customHeight="1">
      <c r="A15" s="368"/>
      <c r="B15" s="71" t="s">
        <v>49</v>
      </c>
      <c r="C15" s="368" t="s">
        <v>0</v>
      </c>
      <c r="D15" s="368">
        <v>3.84</v>
      </c>
      <c r="E15" s="48">
        <f>E12*D15</f>
        <v>3.84</v>
      </c>
      <c r="F15" s="99"/>
      <c r="G15" s="74"/>
    </row>
    <row r="16" spans="1:7" ht="57" customHeight="1">
      <c r="A16" s="63">
        <v>4</v>
      </c>
      <c r="B16" s="63" t="s">
        <v>228</v>
      </c>
      <c r="C16" s="63" t="s">
        <v>73</v>
      </c>
      <c r="D16" s="63"/>
      <c r="E16" s="73">
        <v>1</v>
      </c>
      <c r="F16" s="63"/>
      <c r="G16" s="73"/>
    </row>
    <row r="17" spans="1:7" s="14" customFormat="1" ht="16.5" customHeight="1">
      <c r="A17" s="368"/>
      <c r="B17" s="71" t="s">
        <v>192</v>
      </c>
      <c r="C17" s="368" t="s">
        <v>214</v>
      </c>
      <c r="D17" s="368">
        <v>8.8</v>
      </c>
      <c r="E17" s="48">
        <f>E16*D17</f>
        <v>8.8</v>
      </c>
      <c r="F17" s="368"/>
      <c r="G17" s="74"/>
    </row>
    <row r="18" spans="1:7" ht="15" customHeight="1">
      <c r="A18" s="368"/>
      <c r="B18" s="71" t="s">
        <v>229</v>
      </c>
      <c r="C18" s="368" t="s">
        <v>230</v>
      </c>
      <c r="D18" s="368">
        <v>1</v>
      </c>
      <c r="E18" s="48">
        <f>D18*E16</f>
        <v>1</v>
      </c>
      <c r="F18" s="368"/>
      <c r="G18" s="74"/>
    </row>
    <row r="19" spans="1:7" s="14" customFormat="1" ht="13.5" customHeight="1">
      <c r="A19" s="368"/>
      <c r="B19" s="71" t="s">
        <v>49</v>
      </c>
      <c r="C19" s="368" t="s">
        <v>0</v>
      </c>
      <c r="D19" s="368">
        <v>3.84</v>
      </c>
      <c r="E19" s="48">
        <f>E16*D19</f>
        <v>3.84</v>
      </c>
      <c r="F19" s="99"/>
      <c r="G19" s="74"/>
    </row>
    <row r="20" spans="1:7" ht="51.75" customHeight="1">
      <c r="A20" s="63">
        <v>5</v>
      </c>
      <c r="B20" s="63" t="s">
        <v>231</v>
      </c>
      <c r="C20" s="63" t="s">
        <v>232</v>
      </c>
      <c r="D20" s="63"/>
      <c r="E20" s="98">
        <v>1.6</v>
      </c>
      <c r="F20" s="368"/>
      <c r="G20" s="73"/>
    </row>
    <row r="21" spans="1:7" ht="15" customHeight="1">
      <c r="A21" s="368"/>
      <c r="B21" s="71" t="s">
        <v>192</v>
      </c>
      <c r="C21" s="368" t="s">
        <v>214</v>
      </c>
      <c r="D21" s="368">
        <v>13.9</v>
      </c>
      <c r="E21" s="48">
        <f>E20*D21</f>
        <v>22.240000000000002</v>
      </c>
      <c r="F21" s="368"/>
      <c r="G21" s="74"/>
    </row>
    <row r="22" spans="1:7" s="14" customFormat="1" ht="35.25" customHeight="1">
      <c r="A22" s="368"/>
      <c r="B22" s="71" t="s">
        <v>638</v>
      </c>
      <c r="C22" s="368" t="s">
        <v>205</v>
      </c>
      <c r="D22" s="368"/>
      <c r="E22" s="48">
        <v>20</v>
      </c>
      <c r="F22" s="368"/>
      <c r="G22" s="74"/>
    </row>
    <row r="23" spans="1:7" s="14" customFormat="1" ht="30.75" customHeight="1">
      <c r="A23" s="368"/>
      <c r="B23" s="71" t="s">
        <v>404</v>
      </c>
      <c r="C23" s="368" t="s">
        <v>205</v>
      </c>
      <c r="D23" s="368"/>
      <c r="E23" s="48">
        <v>30</v>
      </c>
      <c r="F23" s="368"/>
      <c r="G23" s="74"/>
    </row>
    <row r="24" spans="1:7" s="14" customFormat="1" ht="30.75" customHeight="1">
      <c r="A24" s="49"/>
      <c r="B24" s="71" t="s">
        <v>511</v>
      </c>
      <c r="C24" s="49" t="s">
        <v>205</v>
      </c>
      <c r="D24" s="49"/>
      <c r="E24" s="48">
        <v>110</v>
      </c>
      <c r="F24" s="49"/>
      <c r="G24" s="74"/>
    </row>
    <row r="25" spans="1:7" ht="18.75" customHeight="1">
      <c r="A25" s="49"/>
      <c r="B25" s="71" t="s">
        <v>538</v>
      </c>
      <c r="C25" s="49" t="s">
        <v>22</v>
      </c>
      <c r="D25" s="49"/>
      <c r="E25" s="48">
        <v>8</v>
      </c>
      <c r="F25" s="99"/>
      <c r="G25" s="74"/>
    </row>
    <row r="26" spans="1:7" ht="15.75" customHeight="1">
      <c r="A26" s="49"/>
      <c r="B26" s="71" t="s">
        <v>514</v>
      </c>
      <c r="C26" s="49" t="s">
        <v>234</v>
      </c>
      <c r="D26" s="49"/>
      <c r="E26" s="48">
        <v>44</v>
      </c>
      <c r="F26" s="99"/>
      <c r="G26" s="74"/>
    </row>
    <row r="27" spans="1:7" ht="13.5">
      <c r="A27" s="49"/>
      <c r="B27" s="71" t="s">
        <v>49</v>
      </c>
      <c r="C27" s="49" t="s">
        <v>0</v>
      </c>
      <c r="D27" s="49">
        <v>0.97</v>
      </c>
      <c r="E27" s="48">
        <f>E20*D27</f>
        <v>1.552</v>
      </c>
      <c r="F27" s="99"/>
      <c r="G27" s="74"/>
    </row>
    <row r="28" spans="1:7" s="14" customFormat="1" ht="26.25" customHeight="1">
      <c r="A28" s="63">
        <v>6</v>
      </c>
      <c r="B28" s="63" t="s">
        <v>310</v>
      </c>
      <c r="C28" s="63" t="s">
        <v>22</v>
      </c>
      <c r="D28" s="63"/>
      <c r="E28" s="98">
        <f>E30+E31+E32</f>
        <v>6</v>
      </c>
      <c r="F28" s="63"/>
      <c r="G28" s="73"/>
    </row>
    <row r="29" spans="1:7" ht="15.75" customHeight="1">
      <c r="A29" s="49"/>
      <c r="B29" s="71" t="s">
        <v>192</v>
      </c>
      <c r="C29" s="49" t="s">
        <v>44</v>
      </c>
      <c r="D29" s="49">
        <v>0.192</v>
      </c>
      <c r="E29" s="48">
        <f>E28*D29</f>
        <v>1.1520000000000001</v>
      </c>
      <c r="F29" s="49"/>
      <c r="G29" s="74"/>
    </row>
    <row r="30" spans="1:7" ht="24" customHeight="1">
      <c r="A30" s="49"/>
      <c r="B30" s="71" t="s">
        <v>519</v>
      </c>
      <c r="C30" s="49" t="s">
        <v>230</v>
      </c>
      <c r="D30" s="49"/>
      <c r="E30" s="48">
        <v>1</v>
      </c>
      <c r="F30" s="49"/>
      <c r="G30" s="74"/>
    </row>
    <row r="31" spans="1:7" ht="28.5" customHeight="1">
      <c r="A31" s="49"/>
      <c r="B31" s="71" t="s">
        <v>520</v>
      </c>
      <c r="C31" s="49" t="s">
        <v>230</v>
      </c>
      <c r="D31" s="49"/>
      <c r="E31" s="48">
        <v>1</v>
      </c>
      <c r="F31" s="49"/>
      <c r="G31" s="74"/>
    </row>
    <row r="32" spans="1:7" ht="26.25" customHeight="1">
      <c r="A32" s="49"/>
      <c r="B32" s="71" t="s">
        <v>516</v>
      </c>
      <c r="C32" s="49" t="s">
        <v>230</v>
      </c>
      <c r="D32" s="49"/>
      <c r="E32" s="48">
        <v>4</v>
      </c>
      <c r="F32" s="49"/>
      <c r="G32" s="74"/>
    </row>
    <row r="33" spans="1:7" ht="13.5">
      <c r="A33" s="49"/>
      <c r="B33" s="71" t="s">
        <v>49</v>
      </c>
      <c r="C33" s="49" t="s">
        <v>0</v>
      </c>
      <c r="D33" s="49">
        <v>0.0266</v>
      </c>
      <c r="E33" s="48">
        <f>E28*D33</f>
        <v>0.1596</v>
      </c>
      <c r="F33" s="99"/>
      <c r="G33" s="74"/>
    </row>
    <row r="34" spans="1:7" ht="30.75" customHeight="1">
      <c r="A34" s="63">
        <v>7</v>
      </c>
      <c r="B34" s="63" t="s">
        <v>521</v>
      </c>
      <c r="C34" s="63" t="s">
        <v>22</v>
      </c>
      <c r="D34" s="63"/>
      <c r="E34" s="98">
        <v>8</v>
      </c>
      <c r="F34" s="63"/>
      <c r="G34" s="73"/>
    </row>
    <row r="35" spans="1:7" ht="18.75" customHeight="1">
      <c r="A35" s="49"/>
      <c r="B35" s="71" t="s">
        <v>192</v>
      </c>
      <c r="C35" s="49" t="s">
        <v>44</v>
      </c>
      <c r="D35" s="49">
        <v>0.192</v>
      </c>
      <c r="E35" s="48">
        <f>E34*D35</f>
        <v>1.536</v>
      </c>
      <c r="F35" s="49"/>
      <c r="G35" s="74"/>
    </row>
    <row r="36" spans="1:7" ht="13.5">
      <c r="A36" s="49"/>
      <c r="B36" s="71" t="s">
        <v>309</v>
      </c>
      <c r="C36" s="49" t="s">
        <v>230</v>
      </c>
      <c r="D36" s="49"/>
      <c r="E36" s="48">
        <v>6</v>
      </c>
      <c r="F36" s="49"/>
      <c r="G36" s="74"/>
    </row>
    <row r="37" spans="1:7" ht="13.5">
      <c r="A37" s="49"/>
      <c r="B37" s="71" t="s">
        <v>405</v>
      </c>
      <c r="C37" s="49" t="s">
        <v>230</v>
      </c>
      <c r="D37" s="49"/>
      <c r="E37" s="48">
        <v>2</v>
      </c>
      <c r="F37" s="49"/>
      <c r="G37" s="74"/>
    </row>
    <row r="38" spans="1:7" ht="13.5">
      <c r="A38" s="49"/>
      <c r="B38" s="71" t="s">
        <v>49</v>
      </c>
      <c r="C38" s="49" t="s">
        <v>0</v>
      </c>
      <c r="D38" s="49">
        <v>0.0266</v>
      </c>
      <c r="E38" s="48">
        <f>D38*E34</f>
        <v>0.2128</v>
      </c>
      <c r="F38" s="99"/>
      <c r="G38" s="74"/>
    </row>
    <row r="39" spans="1:7" s="14" customFormat="1" ht="51.75" customHeight="1">
      <c r="A39" s="63">
        <v>8</v>
      </c>
      <c r="B39" s="63" t="s">
        <v>522</v>
      </c>
      <c r="C39" s="63" t="s">
        <v>22</v>
      </c>
      <c r="D39" s="63"/>
      <c r="E39" s="124">
        <v>8</v>
      </c>
      <c r="F39" s="63"/>
      <c r="G39" s="73"/>
    </row>
    <row r="40" spans="1:7" ht="15" customHeight="1">
      <c r="A40" s="49"/>
      <c r="B40" s="71" t="s">
        <v>192</v>
      </c>
      <c r="C40" s="49" t="s">
        <v>44</v>
      </c>
      <c r="D40" s="49">
        <v>0.192</v>
      </c>
      <c r="E40" s="48">
        <f>E39*D40</f>
        <v>1.536</v>
      </c>
      <c r="F40" s="49"/>
      <c r="G40" s="74"/>
    </row>
    <row r="41" spans="1:7" ht="36.75" customHeight="1">
      <c r="A41" s="49"/>
      <c r="B41" s="71" t="s">
        <v>343</v>
      </c>
      <c r="C41" s="49" t="s">
        <v>230</v>
      </c>
      <c r="D41" s="49">
        <v>1</v>
      </c>
      <c r="E41" s="48">
        <f>D41*E39</f>
        <v>8</v>
      </c>
      <c r="F41" s="49"/>
      <c r="G41" s="74"/>
    </row>
    <row r="42" spans="1:7" ht="16.5" customHeight="1">
      <c r="A42" s="49"/>
      <c r="B42" s="71" t="s">
        <v>49</v>
      </c>
      <c r="C42" s="49" t="s">
        <v>0</v>
      </c>
      <c r="D42" s="49">
        <v>0.0266</v>
      </c>
      <c r="E42" s="48">
        <f>E39*D42</f>
        <v>0.2128</v>
      </c>
      <c r="F42" s="99"/>
      <c r="G42" s="74"/>
    </row>
    <row r="43" spans="1:7" ht="25.5" customHeight="1">
      <c r="A43" s="63">
        <v>9</v>
      </c>
      <c r="B43" s="63" t="s">
        <v>639</v>
      </c>
      <c r="C43" s="63" t="s">
        <v>230</v>
      </c>
      <c r="D43" s="63"/>
      <c r="E43" s="98">
        <v>16</v>
      </c>
      <c r="F43" s="63"/>
      <c r="G43" s="73"/>
    </row>
    <row r="44" spans="1:7" ht="18" customHeight="1">
      <c r="A44" s="49"/>
      <c r="B44" s="71" t="s">
        <v>192</v>
      </c>
      <c r="C44" s="49" t="s">
        <v>214</v>
      </c>
      <c r="D44" s="49">
        <v>1.01</v>
      </c>
      <c r="E44" s="48">
        <f>E43*D44</f>
        <v>16.16</v>
      </c>
      <c r="F44" s="49"/>
      <c r="G44" s="74"/>
    </row>
    <row r="45" spans="1:7" ht="29.25" customHeight="1">
      <c r="A45" s="49"/>
      <c r="B45" s="71" t="s">
        <v>640</v>
      </c>
      <c r="C45" s="49" t="s">
        <v>230</v>
      </c>
      <c r="D45" s="49"/>
      <c r="E45" s="56">
        <v>1</v>
      </c>
      <c r="F45" s="49"/>
      <c r="G45" s="74"/>
    </row>
    <row r="46" spans="1:7" s="14" customFormat="1" ht="84" customHeight="1">
      <c r="A46" s="49"/>
      <c r="B46" s="216" t="s">
        <v>641</v>
      </c>
      <c r="C46" s="49" t="s">
        <v>230</v>
      </c>
      <c r="D46" s="49"/>
      <c r="E46" s="56">
        <v>12</v>
      </c>
      <c r="F46" s="49"/>
      <c r="G46" s="74"/>
    </row>
    <row r="47" spans="1:7" s="14" customFormat="1" ht="68.25" customHeight="1">
      <c r="A47" s="49"/>
      <c r="B47" s="216" t="s">
        <v>642</v>
      </c>
      <c r="C47" s="49"/>
      <c r="D47" s="49"/>
      <c r="E47" s="56">
        <v>3</v>
      </c>
      <c r="F47" s="49"/>
      <c r="G47" s="74"/>
    </row>
    <row r="48" spans="1:7" s="14" customFormat="1" ht="75" customHeight="1">
      <c r="A48" s="49"/>
      <c r="B48" s="258" t="s">
        <v>526</v>
      </c>
      <c r="C48" s="49"/>
      <c r="D48" s="49"/>
      <c r="E48" s="56">
        <v>1</v>
      </c>
      <c r="F48" s="49"/>
      <c r="G48" s="74"/>
    </row>
    <row r="49" spans="1:7" ht="22.5" customHeight="1">
      <c r="A49" s="49"/>
      <c r="B49" s="71" t="s">
        <v>49</v>
      </c>
      <c r="C49" s="49" t="s">
        <v>0</v>
      </c>
      <c r="D49" s="49">
        <v>1.12</v>
      </c>
      <c r="E49" s="48">
        <f>E43*D49</f>
        <v>17.92</v>
      </c>
      <c r="F49" s="99"/>
      <c r="G49" s="74"/>
    </row>
    <row r="50" spans="1:7" s="14" customFormat="1" ht="33.75" customHeight="1">
      <c r="A50" s="222" t="s">
        <v>7</v>
      </c>
      <c r="B50" s="222" t="s">
        <v>177</v>
      </c>
      <c r="C50" s="224" t="s">
        <v>22</v>
      </c>
      <c r="D50" s="225"/>
      <c r="E50" s="223">
        <v>1</v>
      </c>
      <c r="F50" s="225"/>
      <c r="G50" s="220"/>
    </row>
    <row r="51" spans="1:7" ht="16.5" customHeight="1">
      <c r="A51" s="44"/>
      <c r="B51" s="270" t="s">
        <v>139</v>
      </c>
      <c r="C51" s="270" t="s">
        <v>44</v>
      </c>
      <c r="D51" s="48">
        <v>1.52</v>
      </c>
      <c r="E51" s="44">
        <f>D51*E50</f>
        <v>1.52</v>
      </c>
      <c r="F51" s="44"/>
      <c r="G51" s="74"/>
    </row>
    <row r="52" spans="1:7" ht="15" customHeight="1">
      <c r="A52" s="44"/>
      <c r="B52" s="270" t="s">
        <v>307</v>
      </c>
      <c r="C52" s="270" t="s">
        <v>22</v>
      </c>
      <c r="D52" s="44"/>
      <c r="E52" s="44">
        <v>1</v>
      </c>
      <c r="F52" s="44"/>
      <c r="G52" s="74"/>
    </row>
    <row r="53" spans="1:7" ht="13.5" customHeight="1">
      <c r="A53" s="44"/>
      <c r="B53" s="270" t="s">
        <v>46</v>
      </c>
      <c r="C53" s="270" t="s">
        <v>0</v>
      </c>
      <c r="D53" s="48">
        <v>0.815</v>
      </c>
      <c r="E53" s="44">
        <f>D53*E50</f>
        <v>0.815</v>
      </c>
      <c r="F53" s="44"/>
      <c r="G53" s="74"/>
    </row>
    <row r="54" spans="1:7" ht="46.5" customHeight="1">
      <c r="A54" s="174">
        <v>11</v>
      </c>
      <c r="B54" s="174" t="s">
        <v>325</v>
      </c>
      <c r="C54" s="175" t="s">
        <v>410</v>
      </c>
      <c r="D54" s="175"/>
      <c r="E54" s="217">
        <v>0.03</v>
      </c>
      <c r="F54" s="176"/>
      <c r="G54" s="177"/>
    </row>
    <row r="55" spans="1:7" ht="13.5" customHeight="1">
      <c r="A55" s="180"/>
      <c r="B55" s="77" t="s">
        <v>407</v>
      </c>
      <c r="C55" s="77" t="s">
        <v>44</v>
      </c>
      <c r="D55" s="18">
        <v>51</v>
      </c>
      <c r="E55" s="18">
        <f>D55*E54</f>
        <v>1.53</v>
      </c>
      <c r="F55" s="18"/>
      <c r="G55" s="108"/>
    </row>
    <row r="56" spans="1:7" ht="13.5" customHeight="1">
      <c r="A56" s="180"/>
      <c r="B56" s="77" t="s">
        <v>110</v>
      </c>
      <c r="C56" s="77" t="s">
        <v>198</v>
      </c>
      <c r="D56" s="18">
        <v>3.1</v>
      </c>
      <c r="E56" s="18">
        <f>D56*E54</f>
        <v>0.093</v>
      </c>
      <c r="F56" s="18"/>
      <c r="G56" s="108"/>
    </row>
    <row r="57" spans="1:7" ht="28.5" customHeight="1">
      <c r="A57" s="180"/>
      <c r="B57" s="77" t="s">
        <v>408</v>
      </c>
      <c r="C57" s="77" t="s">
        <v>234</v>
      </c>
      <c r="D57" s="77" t="s">
        <v>58</v>
      </c>
      <c r="E57" s="18">
        <v>3</v>
      </c>
      <c r="F57" s="18"/>
      <c r="G57" s="108"/>
    </row>
    <row r="58" spans="1:7" ht="33" customHeight="1">
      <c r="A58" s="174">
        <v>12</v>
      </c>
      <c r="B58" s="194" t="s">
        <v>318</v>
      </c>
      <c r="C58" s="182" t="s">
        <v>643</v>
      </c>
      <c r="D58" s="183"/>
      <c r="E58" s="183">
        <v>4</v>
      </c>
      <c r="F58" s="176"/>
      <c r="G58" s="177"/>
    </row>
    <row r="59" spans="1:7" ht="16.5" customHeight="1">
      <c r="A59" s="180"/>
      <c r="B59" s="178" t="s">
        <v>313</v>
      </c>
      <c r="C59" s="175" t="s">
        <v>314</v>
      </c>
      <c r="D59" s="184">
        <v>0.9</v>
      </c>
      <c r="E59" s="184">
        <f>D59*E58</f>
        <v>3.6</v>
      </c>
      <c r="F59" s="176"/>
      <c r="G59" s="168"/>
    </row>
    <row r="60" spans="1:7" ht="13.5" customHeight="1">
      <c r="A60" s="180"/>
      <c r="B60" s="179" t="s">
        <v>315</v>
      </c>
      <c r="C60" s="175" t="s">
        <v>316</v>
      </c>
      <c r="D60" s="184">
        <v>0.7</v>
      </c>
      <c r="E60" s="184">
        <f>E58*D60</f>
        <v>2.8</v>
      </c>
      <c r="F60" s="176"/>
      <c r="G60" s="168"/>
    </row>
    <row r="61" spans="1:7" ht="24" customHeight="1">
      <c r="A61" s="180"/>
      <c r="B61" s="181" t="s">
        <v>319</v>
      </c>
      <c r="C61" s="175" t="str">
        <f>C58</f>
        <v>გრძ/მ</v>
      </c>
      <c r="D61" s="175"/>
      <c r="E61" s="176">
        <v>4</v>
      </c>
      <c r="F61" s="176"/>
      <c r="G61" s="168"/>
    </row>
    <row r="62" spans="1:7" ht="18" customHeight="1">
      <c r="A62" s="180"/>
      <c r="B62" s="179" t="s">
        <v>317</v>
      </c>
      <c r="C62" s="175" t="s">
        <v>316</v>
      </c>
      <c r="D62" s="184">
        <v>0.14</v>
      </c>
      <c r="E62" s="184">
        <f>D62*E58</f>
        <v>0.56</v>
      </c>
      <c r="F62" s="176"/>
      <c r="G62" s="168"/>
    </row>
    <row r="63" spans="1:7" ht="37.5" customHeight="1">
      <c r="A63" s="174">
        <v>13</v>
      </c>
      <c r="B63" s="174" t="s">
        <v>320</v>
      </c>
      <c r="C63" s="175" t="s">
        <v>321</v>
      </c>
      <c r="D63" s="175"/>
      <c r="E63" s="281">
        <f>E54*2.37</f>
        <v>0.0711</v>
      </c>
      <c r="F63" s="176"/>
      <c r="G63" s="177"/>
    </row>
    <row r="64" spans="1:7" ht="13.5" customHeight="1">
      <c r="A64" s="180"/>
      <c r="B64" s="178" t="s">
        <v>313</v>
      </c>
      <c r="C64" s="175" t="s">
        <v>314</v>
      </c>
      <c r="D64" s="175">
        <v>0.68</v>
      </c>
      <c r="E64" s="176">
        <f>E63*D64</f>
        <v>0.048348</v>
      </c>
      <c r="F64" s="176"/>
      <c r="G64" s="168"/>
    </row>
    <row r="65" spans="1:7" ht="13.5" customHeight="1">
      <c r="A65" s="180"/>
      <c r="B65" s="179" t="s">
        <v>315</v>
      </c>
      <c r="C65" s="175" t="s">
        <v>316</v>
      </c>
      <c r="D65" s="175">
        <v>0.012</v>
      </c>
      <c r="E65" s="176">
        <f>E63*D65</f>
        <v>0.0008531999999999999</v>
      </c>
      <c r="F65" s="176"/>
      <c r="G65" s="168"/>
    </row>
    <row r="66" spans="1:7" ht="13.5" customHeight="1">
      <c r="A66" s="180"/>
      <c r="B66" s="185" t="s">
        <v>322</v>
      </c>
      <c r="C66" s="180" t="s">
        <v>323</v>
      </c>
      <c r="D66" s="175">
        <v>0.246</v>
      </c>
      <c r="E66" s="176">
        <f>E63*D66</f>
        <v>0.0174906</v>
      </c>
      <c r="F66" s="176"/>
      <c r="G66" s="168"/>
    </row>
    <row r="67" spans="1:7" ht="13.5" customHeight="1">
      <c r="A67" s="180"/>
      <c r="B67" s="185" t="s">
        <v>324</v>
      </c>
      <c r="C67" s="180" t="s">
        <v>323</v>
      </c>
      <c r="D67" s="175">
        <v>0.027</v>
      </c>
      <c r="E67" s="176">
        <f>E63*D67</f>
        <v>0.0019196999999999999</v>
      </c>
      <c r="F67" s="176"/>
      <c r="G67" s="168"/>
    </row>
    <row r="68" spans="1:7" ht="13.5" customHeight="1">
      <c r="A68" s="180"/>
      <c r="B68" s="179" t="s">
        <v>317</v>
      </c>
      <c r="C68" s="175" t="s">
        <v>316</v>
      </c>
      <c r="D68" s="175">
        <v>0.0019</v>
      </c>
      <c r="E68" s="176">
        <f>E63*D68</f>
        <v>0.00013508999999999998</v>
      </c>
      <c r="F68" s="176"/>
      <c r="G68" s="168"/>
    </row>
    <row r="69" spans="1:7" ht="15.75" customHeight="1">
      <c r="A69" s="270"/>
      <c r="B69" s="268" t="s">
        <v>155</v>
      </c>
      <c r="C69" s="268" t="s">
        <v>0</v>
      </c>
      <c r="D69" s="124"/>
      <c r="E69" s="124"/>
      <c r="F69" s="73"/>
      <c r="G69" s="73"/>
    </row>
    <row r="70" spans="1:7" ht="14.25" customHeight="1">
      <c r="A70" s="270"/>
      <c r="B70" s="366" t="s">
        <v>149</v>
      </c>
      <c r="C70" s="270"/>
      <c r="D70" s="99"/>
      <c r="E70" s="99"/>
      <c r="F70" s="74"/>
      <c r="G70" s="74"/>
    </row>
    <row r="71" spans="1:7" ht="15" customHeight="1">
      <c r="A71" s="270"/>
      <c r="B71" s="366" t="s">
        <v>150</v>
      </c>
      <c r="C71" s="270" t="s">
        <v>0</v>
      </c>
      <c r="D71" s="99"/>
      <c r="E71" s="99"/>
      <c r="F71" s="99"/>
      <c r="G71" s="74"/>
    </row>
    <row r="72" spans="1:7" ht="18" customHeight="1">
      <c r="A72" s="270"/>
      <c r="B72" s="270" t="s">
        <v>151</v>
      </c>
      <c r="C72" s="49" t="s">
        <v>0</v>
      </c>
      <c r="D72" s="99"/>
      <c r="E72" s="99"/>
      <c r="F72" s="99"/>
      <c r="G72" s="73"/>
    </row>
    <row r="73" spans="1:7" ht="17.25" customHeight="1">
      <c r="A73" s="270"/>
      <c r="B73" s="270" t="s">
        <v>156</v>
      </c>
      <c r="C73" s="270" t="s">
        <v>0</v>
      </c>
      <c r="D73" s="99"/>
      <c r="E73" s="111">
        <v>0.75</v>
      </c>
      <c r="F73" s="99"/>
      <c r="G73" s="74"/>
    </row>
    <row r="74" spans="1:7" ht="14.25" customHeight="1">
      <c r="A74" s="270"/>
      <c r="B74" s="270" t="s">
        <v>8</v>
      </c>
      <c r="C74" s="270" t="s">
        <v>0</v>
      </c>
      <c r="D74" s="99"/>
      <c r="E74" s="99"/>
      <c r="F74" s="99"/>
      <c r="G74" s="74"/>
    </row>
    <row r="75" spans="1:7" ht="18.75" customHeight="1">
      <c r="A75" s="270"/>
      <c r="B75" s="270" t="s">
        <v>153</v>
      </c>
      <c r="C75" s="270" t="s">
        <v>0</v>
      </c>
      <c r="D75" s="99"/>
      <c r="E75" s="111">
        <v>0.08</v>
      </c>
      <c r="F75" s="99"/>
      <c r="G75" s="74"/>
    </row>
    <row r="76" spans="1:7" ht="17.25" customHeight="1">
      <c r="A76" s="270"/>
      <c r="B76" s="268" t="s">
        <v>39</v>
      </c>
      <c r="C76" s="268" t="s">
        <v>0</v>
      </c>
      <c r="D76" s="124"/>
      <c r="E76" s="124"/>
      <c r="F76" s="73"/>
      <c r="G76" s="73"/>
    </row>
    <row r="77" spans="1:7" ht="13.5">
      <c r="A77" s="133"/>
      <c r="B77" s="133"/>
      <c r="C77" s="133"/>
      <c r="D77" s="133"/>
      <c r="E77" s="133"/>
      <c r="F77" s="133"/>
      <c r="G77" s="133"/>
    </row>
    <row r="78" spans="1:7" ht="13.5">
      <c r="A78" s="133"/>
      <c r="B78" s="133"/>
      <c r="C78" s="133"/>
      <c r="D78" s="133"/>
      <c r="E78" s="133"/>
      <c r="F78" s="133"/>
      <c r="G78" s="133"/>
    </row>
    <row r="80" spans="1:7" ht="13.5">
      <c r="A80" s="444"/>
      <c r="B80" s="444"/>
      <c r="C80" s="444"/>
      <c r="D80" s="444"/>
      <c r="E80" s="444"/>
      <c r="F80" s="444"/>
      <c r="G80" s="444"/>
    </row>
    <row r="81" spans="1:7" ht="13.5">
      <c r="A81" s="443"/>
      <c r="B81" s="443"/>
      <c r="C81" s="443"/>
      <c r="D81" s="443"/>
      <c r="E81" s="443"/>
      <c r="F81" s="443"/>
      <c r="G81" s="443"/>
    </row>
  </sheetData>
  <sheetProtection/>
  <mergeCells count="10">
    <mergeCell ref="A80:G80"/>
    <mergeCell ref="A81:G81"/>
    <mergeCell ref="A1:G1"/>
    <mergeCell ref="A2:G2"/>
    <mergeCell ref="A3:G3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875" style="0" customWidth="1"/>
    <col min="2" max="2" width="41.375" style="0" customWidth="1"/>
    <col min="3" max="3" width="8.125" style="0" customWidth="1"/>
    <col min="4" max="4" width="8.875" style="0" customWidth="1"/>
    <col min="5" max="5" width="9.00390625" style="0" customWidth="1"/>
    <col min="7" max="7" width="8.25390625" style="0" customWidth="1"/>
  </cols>
  <sheetData>
    <row r="1" spans="1:7" ht="51" customHeight="1">
      <c r="A1" s="434" t="str">
        <f>'ელექტროობა შიგა 1-14'!A1:G1</f>
        <v>Suaxevis municipalitetis maxalakiZeebis baga-baRis da ezos keTilmowyoba-pirveli sarTuli</v>
      </c>
      <c r="B1" s="434"/>
      <c r="C1" s="434"/>
      <c r="D1" s="434"/>
      <c r="E1" s="434"/>
      <c r="F1" s="434"/>
      <c r="G1" s="434"/>
    </row>
    <row r="2" spans="1:7" ht="42.75" customHeight="1">
      <c r="A2" s="435" t="s">
        <v>663</v>
      </c>
      <c r="B2" s="435"/>
      <c r="C2" s="435"/>
      <c r="D2" s="435"/>
      <c r="E2" s="435"/>
      <c r="F2" s="435"/>
      <c r="G2" s="435"/>
    </row>
    <row r="3" spans="1:7" ht="33.75" customHeight="1">
      <c r="A3" s="435" t="s">
        <v>222</v>
      </c>
      <c r="B3" s="435"/>
      <c r="C3" s="435"/>
      <c r="D3" s="435"/>
      <c r="E3" s="435"/>
      <c r="F3" s="435"/>
      <c r="G3" s="435"/>
    </row>
    <row r="4" spans="1:7" ht="30" customHeight="1">
      <c r="A4" s="456" t="s">
        <v>1</v>
      </c>
      <c r="B4" s="457" t="s">
        <v>21</v>
      </c>
      <c r="C4" s="458" t="s">
        <v>9</v>
      </c>
      <c r="D4" s="459" t="s">
        <v>17</v>
      </c>
      <c r="E4" s="459"/>
      <c r="F4" s="453"/>
      <c r="G4" s="453"/>
    </row>
    <row r="5" spans="1:7" ht="87" customHeight="1">
      <c r="A5" s="456"/>
      <c r="B5" s="457"/>
      <c r="C5" s="458"/>
      <c r="D5" s="269" t="s">
        <v>9</v>
      </c>
      <c r="E5" s="269" t="s">
        <v>19</v>
      </c>
      <c r="F5" s="269" t="s">
        <v>689</v>
      </c>
      <c r="G5" s="131" t="s">
        <v>690</v>
      </c>
    </row>
    <row r="6" spans="1:7" s="14" customFormat="1" ht="56.25" customHeight="1">
      <c r="A6" s="63">
        <v>1</v>
      </c>
      <c r="B6" s="150" t="s">
        <v>697</v>
      </c>
      <c r="C6" s="63" t="s">
        <v>215</v>
      </c>
      <c r="D6" s="63"/>
      <c r="E6" s="124">
        <v>0.25</v>
      </c>
      <c r="F6" s="63"/>
      <c r="G6" s="98"/>
    </row>
    <row r="7" spans="1:7" ht="13.5">
      <c r="A7" s="49"/>
      <c r="B7" s="161" t="s">
        <v>192</v>
      </c>
      <c r="C7" s="367" t="s">
        <v>44</v>
      </c>
      <c r="D7" s="368">
        <v>2.06</v>
      </c>
      <c r="E7" s="48">
        <f>E6*D7</f>
        <v>0.515</v>
      </c>
      <c r="F7" s="49"/>
      <c r="G7" s="48"/>
    </row>
    <row r="8" spans="1:7" ht="48.75" customHeight="1">
      <c r="A8" s="63">
        <v>2</v>
      </c>
      <c r="B8" s="63" t="s">
        <v>645</v>
      </c>
      <c r="C8" s="63" t="s">
        <v>216</v>
      </c>
      <c r="D8" s="63"/>
      <c r="E8" s="63">
        <v>0.015</v>
      </c>
      <c r="F8" s="81"/>
      <c r="G8" s="98"/>
    </row>
    <row r="9" spans="1:7" ht="17.25" customHeight="1">
      <c r="A9" s="162"/>
      <c r="B9" s="161" t="s">
        <v>192</v>
      </c>
      <c r="C9" s="162" t="s">
        <v>44</v>
      </c>
      <c r="D9" s="162">
        <v>95.9</v>
      </c>
      <c r="E9" s="48">
        <f>E8*D9</f>
        <v>1.4385000000000001</v>
      </c>
      <c r="F9" s="49"/>
      <c r="G9" s="48"/>
    </row>
    <row r="10" spans="1:7" ht="13.5">
      <c r="A10" s="162"/>
      <c r="B10" s="161" t="s">
        <v>217</v>
      </c>
      <c r="C10" s="162" t="s">
        <v>0</v>
      </c>
      <c r="D10" s="162">
        <v>45.2</v>
      </c>
      <c r="E10" s="48">
        <f>E8*D10</f>
        <v>0.678</v>
      </c>
      <c r="F10" s="162"/>
      <c r="G10" s="48"/>
    </row>
    <row r="11" spans="1:7" ht="13.5">
      <c r="A11" s="162"/>
      <c r="B11" s="164" t="s">
        <v>542</v>
      </c>
      <c r="C11" s="162" t="s">
        <v>205</v>
      </c>
      <c r="D11" s="162">
        <v>1000</v>
      </c>
      <c r="E11" s="89">
        <f>D11*E8</f>
        <v>15</v>
      </c>
      <c r="F11" s="162"/>
      <c r="G11" s="89"/>
    </row>
    <row r="12" spans="1:7" ht="13.5">
      <c r="A12" s="162"/>
      <c r="B12" s="164" t="s">
        <v>221</v>
      </c>
      <c r="C12" s="162" t="s">
        <v>22</v>
      </c>
      <c r="D12" s="162"/>
      <c r="E12" s="89">
        <v>25</v>
      </c>
      <c r="F12" s="162"/>
      <c r="G12" s="89"/>
    </row>
    <row r="13" spans="1:7" ht="13.5">
      <c r="A13" s="162"/>
      <c r="B13" s="161" t="s">
        <v>49</v>
      </c>
      <c r="C13" s="162" t="s">
        <v>0</v>
      </c>
      <c r="D13" s="162">
        <v>2</v>
      </c>
      <c r="E13" s="48">
        <f>E8*D13</f>
        <v>0.03</v>
      </c>
      <c r="F13" s="165"/>
      <c r="G13" s="89"/>
    </row>
    <row r="14" spans="1:7" s="14" customFormat="1" ht="32.25" customHeight="1">
      <c r="A14" s="63">
        <v>3</v>
      </c>
      <c r="B14" s="63" t="s">
        <v>699</v>
      </c>
      <c r="C14" s="63" t="s">
        <v>22</v>
      </c>
      <c r="D14" s="63"/>
      <c r="E14" s="63">
        <v>1</v>
      </c>
      <c r="F14" s="81"/>
      <c r="G14" s="98"/>
    </row>
    <row r="15" spans="1:7" ht="13.5">
      <c r="A15" s="162"/>
      <c r="B15" s="161" t="s">
        <v>192</v>
      </c>
      <c r="C15" s="162" t="s">
        <v>44</v>
      </c>
      <c r="D15" s="49">
        <v>1.51</v>
      </c>
      <c r="E15" s="49">
        <f>E14*D15</f>
        <v>1.51</v>
      </c>
      <c r="F15" s="49"/>
      <c r="G15" s="48"/>
    </row>
    <row r="16" spans="1:7" ht="13.5">
      <c r="A16" s="162"/>
      <c r="B16" s="161" t="s">
        <v>219</v>
      </c>
      <c r="C16" s="162" t="s">
        <v>0</v>
      </c>
      <c r="D16" s="49">
        <v>0.13</v>
      </c>
      <c r="E16" s="49">
        <f>E14*D16</f>
        <v>0.13</v>
      </c>
      <c r="F16" s="162"/>
      <c r="G16" s="48"/>
    </row>
    <row r="17" spans="1:7" ht="17.25" customHeight="1">
      <c r="A17" s="162"/>
      <c r="B17" s="161" t="s">
        <v>698</v>
      </c>
      <c r="C17" s="162" t="s">
        <v>22</v>
      </c>
      <c r="D17" s="49"/>
      <c r="E17" s="49">
        <v>4</v>
      </c>
      <c r="F17" s="162"/>
      <c r="G17" s="89"/>
    </row>
    <row r="18" spans="1:7" ht="13.5">
      <c r="A18" s="162"/>
      <c r="B18" s="161" t="s">
        <v>49</v>
      </c>
      <c r="C18" s="162" t="s">
        <v>0</v>
      </c>
      <c r="D18" s="49">
        <v>0.07</v>
      </c>
      <c r="E18" s="49">
        <f>E14*D18</f>
        <v>0.07</v>
      </c>
      <c r="F18" s="165"/>
      <c r="G18" s="89"/>
    </row>
    <row r="19" spans="1:7" ht="18.75" customHeight="1">
      <c r="A19" s="63">
        <v>4</v>
      </c>
      <c r="B19" s="150" t="s">
        <v>646</v>
      </c>
      <c r="C19" s="63" t="s">
        <v>647</v>
      </c>
      <c r="D19" s="63"/>
      <c r="E19" s="124">
        <v>1</v>
      </c>
      <c r="F19" s="63"/>
      <c r="G19" s="98"/>
    </row>
    <row r="20" spans="1:7" s="14" customFormat="1" ht="14.25" customHeight="1">
      <c r="A20" s="49"/>
      <c r="B20" s="164" t="s">
        <v>192</v>
      </c>
      <c r="C20" s="162" t="s">
        <v>44</v>
      </c>
      <c r="D20" s="49">
        <v>4.98</v>
      </c>
      <c r="E20" s="48">
        <f>E19*D20</f>
        <v>4.98</v>
      </c>
      <c r="F20" s="49"/>
      <c r="G20" s="48"/>
    </row>
    <row r="21" spans="1:7" ht="13.5">
      <c r="A21" s="49"/>
      <c r="B21" s="161" t="s">
        <v>193</v>
      </c>
      <c r="C21" s="162" t="s">
        <v>0</v>
      </c>
      <c r="D21" s="49">
        <v>0.08</v>
      </c>
      <c r="E21" s="48">
        <f>E19*D21</f>
        <v>0.08</v>
      </c>
      <c r="F21" s="162"/>
      <c r="G21" s="48"/>
    </row>
    <row r="22" spans="1:7" ht="13.5">
      <c r="A22" s="49"/>
      <c r="B22" s="161" t="s">
        <v>49</v>
      </c>
      <c r="C22" s="162" t="s">
        <v>0</v>
      </c>
      <c r="D22" s="49">
        <v>0.23</v>
      </c>
      <c r="E22" s="48">
        <f>E19*D22</f>
        <v>0.23</v>
      </c>
      <c r="F22" s="99"/>
      <c r="G22" s="48"/>
    </row>
    <row r="23" spans="1:11" ht="27.75" customHeight="1">
      <c r="A23" s="145">
        <v>5</v>
      </c>
      <c r="B23" s="282" t="s">
        <v>220</v>
      </c>
      <c r="C23" s="145" t="s">
        <v>215</v>
      </c>
      <c r="D23" s="145"/>
      <c r="E23" s="283">
        <v>0.15</v>
      </c>
      <c r="F23" s="145"/>
      <c r="G23" s="284"/>
      <c r="K23" s="14"/>
    </row>
    <row r="24" spans="1:7" ht="13.5">
      <c r="A24" s="285"/>
      <c r="B24" s="286" t="s">
        <v>192</v>
      </c>
      <c r="C24" s="287" t="s">
        <v>44</v>
      </c>
      <c r="D24" s="285">
        <v>1.21</v>
      </c>
      <c r="E24" s="288">
        <f>E23*D24</f>
        <v>0.1815</v>
      </c>
      <c r="F24" s="285"/>
      <c r="G24" s="288"/>
    </row>
    <row r="25" spans="1:7" ht="18" customHeight="1">
      <c r="A25" s="268"/>
      <c r="B25" s="270" t="s">
        <v>684</v>
      </c>
      <c r="C25" s="49" t="s">
        <v>0</v>
      </c>
      <c r="D25" s="99"/>
      <c r="E25" s="99"/>
      <c r="F25" s="99"/>
      <c r="G25" s="56"/>
    </row>
    <row r="26" spans="1:7" ht="14.25" customHeight="1">
      <c r="A26" s="268"/>
      <c r="B26" s="270" t="s">
        <v>152</v>
      </c>
      <c r="C26" s="270" t="s">
        <v>0</v>
      </c>
      <c r="D26" s="99"/>
      <c r="E26" s="111">
        <v>0.1</v>
      </c>
      <c r="F26" s="99"/>
      <c r="G26" s="44"/>
    </row>
    <row r="27" spans="1:7" ht="12.75" customHeight="1">
      <c r="A27" s="268"/>
      <c r="B27" s="270" t="s">
        <v>8</v>
      </c>
      <c r="C27" s="270" t="s">
        <v>0</v>
      </c>
      <c r="D27" s="99"/>
      <c r="E27" s="99"/>
      <c r="F27" s="99"/>
      <c r="G27" s="44"/>
    </row>
    <row r="28" spans="1:7" ht="18.75" customHeight="1">
      <c r="A28" s="268"/>
      <c r="B28" s="270" t="s">
        <v>153</v>
      </c>
      <c r="C28" s="270" t="s">
        <v>0</v>
      </c>
      <c r="D28" s="99"/>
      <c r="E28" s="111">
        <v>0.08</v>
      </c>
      <c r="F28" s="99"/>
      <c r="G28" s="44"/>
    </row>
    <row r="29" spans="1:7" ht="15.75" customHeight="1">
      <c r="A29" s="270"/>
      <c r="B29" s="270" t="s">
        <v>39</v>
      </c>
      <c r="C29" s="270" t="s">
        <v>0</v>
      </c>
      <c r="D29" s="99"/>
      <c r="E29" s="99"/>
      <c r="F29" s="74"/>
      <c r="G29" s="56"/>
    </row>
    <row r="30" spans="1:7" ht="13.5">
      <c r="A30" s="64"/>
      <c r="B30" s="64"/>
      <c r="C30" s="64"/>
      <c r="D30" s="64"/>
      <c r="E30" s="64"/>
      <c r="F30" s="64"/>
      <c r="G30" s="64"/>
    </row>
    <row r="31" spans="1:7" ht="13.5">
      <c r="A31" s="64"/>
      <c r="B31" s="64"/>
      <c r="C31" s="64"/>
      <c r="D31" s="64"/>
      <c r="E31" s="64"/>
      <c r="F31" s="64"/>
      <c r="G31" s="64"/>
    </row>
    <row r="32" spans="1:7" ht="13.5">
      <c r="A32" s="444"/>
      <c r="B32" s="444"/>
      <c r="C32" s="444"/>
      <c r="D32" s="444"/>
      <c r="E32" s="444"/>
      <c r="F32" s="444"/>
      <c r="G32" s="444"/>
    </row>
    <row r="33" spans="1:7" ht="15" customHeight="1">
      <c r="A33" s="443"/>
      <c r="B33" s="443"/>
      <c r="C33" s="443"/>
      <c r="D33" s="443"/>
      <c r="E33" s="443"/>
      <c r="F33" s="443"/>
      <c r="G33" s="443"/>
    </row>
    <row r="34" spans="1:7" ht="13.5">
      <c r="A34" s="64"/>
      <c r="B34" s="64"/>
      <c r="C34" s="64"/>
      <c r="D34" s="64"/>
      <c r="E34" s="64"/>
      <c r="F34" s="64"/>
      <c r="G34" s="64"/>
    </row>
    <row r="35" spans="1:7" ht="13.5">
      <c r="A35" s="64"/>
      <c r="B35" s="64"/>
      <c r="C35" s="64"/>
      <c r="D35" s="64"/>
      <c r="E35" s="64"/>
      <c r="F35" s="64"/>
      <c r="G35" s="64"/>
    </row>
    <row r="36" spans="1:7" ht="15" customHeight="1">
      <c r="A36" s="64"/>
      <c r="B36" s="472"/>
      <c r="C36" s="472"/>
      <c r="D36" s="472"/>
      <c r="E36" s="472"/>
      <c r="F36" s="472"/>
      <c r="G36" s="472"/>
    </row>
  </sheetData>
  <sheetProtection/>
  <mergeCells count="11">
    <mergeCell ref="F4:G4"/>
    <mergeCell ref="A32:G32"/>
    <mergeCell ref="A33:G33"/>
    <mergeCell ref="B36:G36"/>
    <mergeCell ref="A1:G1"/>
    <mergeCell ref="A2:G2"/>
    <mergeCell ref="A3:G3"/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6.875" style="0" customWidth="1"/>
    <col min="2" max="2" width="48.625" style="0" customWidth="1"/>
    <col min="3" max="3" width="8.125" style="0" customWidth="1"/>
    <col min="4" max="4" width="7.875" style="0" customWidth="1"/>
    <col min="5" max="5" width="8.375" style="0" customWidth="1"/>
    <col min="8" max="8" width="14.25390625" style="0" bestFit="1" customWidth="1"/>
  </cols>
  <sheetData>
    <row r="1" spans="1:7" ht="59.25" customHeight="1">
      <c r="A1" s="434" t="str">
        <f>'გარე წყალი 1-15'!A1:G1</f>
        <v>Suaxevis municipalitetis maxalakiZeebis baga-baRis da ezos keTilmowyoba-pirveli sarTuli</v>
      </c>
      <c r="B1" s="434"/>
      <c r="C1" s="434"/>
      <c r="D1" s="434"/>
      <c r="E1" s="434"/>
      <c r="F1" s="434"/>
      <c r="G1" s="434"/>
    </row>
    <row r="2" spans="1:7" ht="33" customHeight="1">
      <c r="A2" s="441" t="s">
        <v>664</v>
      </c>
      <c r="B2" s="441"/>
      <c r="C2" s="441"/>
      <c r="D2" s="441"/>
      <c r="E2" s="441"/>
      <c r="F2" s="441"/>
      <c r="G2" s="441"/>
    </row>
    <row r="3" spans="1:7" ht="36" customHeight="1">
      <c r="A3" s="441" t="s">
        <v>236</v>
      </c>
      <c r="B3" s="441"/>
      <c r="C3" s="441"/>
      <c r="D3" s="441"/>
      <c r="E3" s="441"/>
      <c r="F3" s="441"/>
      <c r="G3" s="441"/>
    </row>
    <row r="4" spans="1:7" ht="30" customHeight="1">
      <c r="A4" s="440" t="s">
        <v>1</v>
      </c>
      <c r="B4" s="440" t="s">
        <v>21</v>
      </c>
      <c r="C4" s="442" t="s">
        <v>9</v>
      </c>
      <c r="D4" s="440" t="s">
        <v>17</v>
      </c>
      <c r="E4" s="440"/>
      <c r="F4" s="440"/>
      <c r="G4" s="440"/>
    </row>
    <row r="5" spans="1:7" ht="113.25" customHeight="1" thickBot="1">
      <c r="A5" s="440"/>
      <c r="B5" s="440"/>
      <c r="C5" s="442"/>
      <c r="D5" s="65" t="s">
        <v>9</v>
      </c>
      <c r="E5" s="65" t="s">
        <v>19</v>
      </c>
      <c r="F5" s="65" t="s">
        <v>689</v>
      </c>
      <c r="G5" s="66" t="s">
        <v>690</v>
      </c>
    </row>
    <row r="6" spans="1:7" s="14" customFormat="1" ht="30" customHeight="1">
      <c r="A6" s="289">
        <v>1</v>
      </c>
      <c r="B6" s="262" t="s">
        <v>649</v>
      </c>
      <c r="C6" s="248" t="s">
        <v>190</v>
      </c>
      <c r="D6" s="248"/>
      <c r="E6" s="126">
        <v>4.2</v>
      </c>
      <c r="F6" s="125"/>
      <c r="G6" s="167"/>
    </row>
    <row r="7" spans="1:7" ht="24" customHeight="1" thickBot="1">
      <c r="A7" s="290"/>
      <c r="B7" s="127" t="s">
        <v>192</v>
      </c>
      <c r="C7" s="121" t="s">
        <v>44</v>
      </c>
      <c r="D7" s="121">
        <v>2.06</v>
      </c>
      <c r="E7" s="128">
        <f>E6*D7</f>
        <v>8.652000000000001</v>
      </c>
      <c r="F7" s="129"/>
      <c r="G7" s="228"/>
    </row>
    <row r="8" spans="1:7" ht="40.5">
      <c r="A8" s="291">
        <v>2</v>
      </c>
      <c r="B8" s="263" t="s">
        <v>650</v>
      </c>
      <c r="C8" s="292" t="s">
        <v>216</v>
      </c>
      <c r="D8" s="249"/>
      <c r="E8" s="333">
        <v>0.015</v>
      </c>
      <c r="F8" s="120"/>
      <c r="G8" s="229"/>
    </row>
    <row r="9" spans="1:7" ht="13.5">
      <c r="A9" s="293"/>
      <c r="B9" s="102" t="s">
        <v>192</v>
      </c>
      <c r="C9" s="88" t="s">
        <v>44</v>
      </c>
      <c r="D9" s="78">
        <v>181</v>
      </c>
      <c r="E9" s="89">
        <f>E8*D9</f>
        <v>2.715</v>
      </c>
      <c r="F9" s="78"/>
      <c r="G9" s="93"/>
    </row>
    <row r="10" spans="1:7" s="14" customFormat="1" ht="15.75" customHeight="1">
      <c r="A10" s="293"/>
      <c r="B10" s="102" t="s">
        <v>217</v>
      </c>
      <c r="C10" s="88" t="s">
        <v>0</v>
      </c>
      <c r="D10" s="77">
        <v>92.1</v>
      </c>
      <c r="E10" s="89">
        <f>E8*D10</f>
        <v>1.3815</v>
      </c>
      <c r="F10" s="78"/>
      <c r="G10" s="93"/>
    </row>
    <row r="11" spans="1:7" ht="13.5">
      <c r="A11" s="293"/>
      <c r="B11" s="102" t="s">
        <v>543</v>
      </c>
      <c r="C11" s="88" t="s">
        <v>234</v>
      </c>
      <c r="D11" s="77"/>
      <c r="E11" s="89">
        <v>15</v>
      </c>
      <c r="F11" s="83"/>
      <c r="G11" s="93"/>
    </row>
    <row r="12" spans="1:7" ht="15.75" customHeight="1">
      <c r="A12" s="294"/>
      <c r="B12" s="113" t="s">
        <v>49</v>
      </c>
      <c r="C12" s="112" t="s">
        <v>0</v>
      </c>
      <c r="D12" s="76">
        <v>5.16</v>
      </c>
      <c r="E12" s="334">
        <f>E8*D12</f>
        <v>0.0774</v>
      </c>
      <c r="F12" s="114"/>
      <c r="G12" s="230"/>
    </row>
    <row r="13" spans="1:7" ht="33.75" customHeight="1">
      <c r="A13" s="146">
        <v>3</v>
      </c>
      <c r="B13" s="97" t="s">
        <v>651</v>
      </c>
      <c r="C13" s="83" t="s">
        <v>441</v>
      </c>
      <c r="D13" s="83"/>
      <c r="E13" s="335">
        <v>0.0063</v>
      </c>
      <c r="F13" s="83"/>
      <c r="G13" s="226"/>
    </row>
    <row r="14" spans="1:7" ht="15.75" customHeight="1">
      <c r="A14" s="146"/>
      <c r="B14" s="139" t="s">
        <v>29</v>
      </c>
      <c r="C14" s="270" t="s">
        <v>44</v>
      </c>
      <c r="D14" s="99">
        <v>1460</v>
      </c>
      <c r="E14" s="104">
        <f>D14*E13</f>
        <v>9.198</v>
      </c>
      <c r="F14" s="83"/>
      <c r="G14" s="244"/>
    </row>
    <row r="15" spans="1:7" ht="15.75" customHeight="1">
      <c r="A15" s="146"/>
      <c r="B15" s="139" t="s">
        <v>64</v>
      </c>
      <c r="C15" s="270" t="s">
        <v>55</v>
      </c>
      <c r="D15" s="99">
        <v>93</v>
      </c>
      <c r="E15" s="104">
        <f>D15*E13</f>
        <v>0.5859</v>
      </c>
      <c r="F15" s="60"/>
      <c r="G15" s="244"/>
    </row>
    <row r="16" spans="1:7" ht="15.75" customHeight="1">
      <c r="A16" s="146"/>
      <c r="B16" s="139" t="s">
        <v>349</v>
      </c>
      <c r="C16" s="270" t="s">
        <v>50</v>
      </c>
      <c r="D16" s="99">
        <v>101.5</v>
      </c>
      <c r="E16" s="104">
        <f>D16*E13</f>
        <v>0.63945</v>
      </c>
      <c r="F16" s="44"/>
      <c r="G16" s="244"/>
    </row>
    <row r="17" spans="1:7" ht="15.75" customHeight="1">
      <c r="A17" s="146"/>
      <c r="B17" s="139" t="s">
        <v>68</v>
      </c>
      <c r="C17" s="270" t="s">
        <v>48</v>
      </c>
      <c r="D17" s="99">
        <v>288</v>
      </c>
      <c r="E17" s="104">
        <f>D17*E13</f>
        <v>1.8144</v>
      </c>
      <c r="F17" s="49"/>
      <c r="G17" s="244"/>
    </row>
    <row r="18" spans="1:7" ht="15.75" customHeight="1">
      <c r="A18" s="146"/>
      <c r="B18" s="139" t="s">
        <v>69</v>
      </c>
      <c r="C18" s="270" t="s">
        <v>50</v>
      </c>
      <c r="D18" s="99">
        <v>7.85</v>
      </c>
      <c r="E18" s="245">
        <f>D18*E13</f>
        <v>0.049455</v>
      </c>
      <c r="F18" s="49"/>
      <c r="G18" s="244"/>
    </row>
    <row r="19" spans="1:7" ht="15.75" customHeight="1">
      <c r="A19" s="146"/>
      <c r="B19" s="139" t="s">
        <v>83</v>
      </c>
      <c r="C19" s="270" t="s">
        <v>31</v>
      </c>
      <c r="D19" s="99">
        <v>296</v>
      </c>
      <c r="E19" s="104">
        <f>D19*E13</f>
        <v>1.8648</v>
      </c>
      <c r="F19" s="99"/>
      <c r="G19" s="244"/>
    </row>
    <row r="20" spans="1:7" ht="15.75" customHeight="1">
      <c r="A20" s="146">
        <v>4</v>
      </c>
      <c r="B20" s="140" t="s">
        <v>363</v>
      </c>
      <c r="C20" s="270" t="s">
        <v>31</v>
      </c>
      <c r="D20" s="99"/>
      <c r="E20" s="226">
        <v>0.02</v>
      </c>
      <c r="F20" s="99"/>
      <c r="G20" s="246"/>
    </row>
    <row r="21" spans="1:7" ht="15.75" customHeight="1">
      <c r="A21" s="146">
        <v>5</v>
      </c>
      <c r="B21" s="147" t="s">
        <v>442</v>
      </c>
      <c r="C21" s="88" t="s">
        <v>73</v>
      </c>
      <c r="D21" s="88"/>
      <c r="E21" s="250">
        <v>1</v>
      </c>
      <c r="F21" s="99"/>
      <c r="G21" s="246"/>
    </row>
    <row r="22" spans="1:7" ht="15.75" customHeight="1">
      <c r="A22" s="146"/>
      <c r="B22" s="80" t="s">
        <v>192</v>
      </c>
      <c r="C22" s="88" t="s">
        <v>44</v>
      </c>
      <c r="D22" s="88">
        <v>1.54</v>
      </c>
      <c r="E22" s="104">
        <f>E21*D22</f>
        <v>1.54</v>
      </c>
      <c r="F22" s="99"/>
      <c r="G22" s="244"/>
    </row>
    <row r="23" spans="1:7" ht="15.75" customHeight="1">
      <c r="A23" s="146"/>
      <c r="B23" s="80" t="s">
        <v>193</v>
      </c>
      <c r="C23" s="88" t="s">
        <v>0</v>
      </c>
      <c r="D23" s="88">
        <v>0.09</v>
      </c>
      <c r="E23" s="104">
        <f>E21*D23</f>
        <v>0.09</v>
      </c>
      <c r="F23" s="99"/>
      <c r="G23" s="244"/>
    </row>
    <row r="24" spans="1:7" ht="15.75" customHeight="1">
      <c r="A24" s="146"/>
      <c r="B24" s="50" t="s">
        <v>443</v>
      </c>
      <c r="C24" s="83" t="s">
        <v>215</v>
      </c>
      <c r="D24" s="83">
        <v>0.09</v>
      </c>
      <c r="E24" s="104">
        <f>E21*D24</f>
        <v>0.09</v>
      </c>
      <c r="F24" s="99"/>
      <c r="G24" s="244"/>
    </row>
    <row r="25" spans="1:7" ht="15.75" customHeight="1">
      <c r="A25" s="146"/>
      <c r="B25" s="80" t="s">
        <v>442</v>
      </c>
      <c r="C25" s="88" t="s">
        <v>22</v>
      </c>
      <c r="D25" s="247">
        <v>1</v>
      </c>
      <c r="E25" s="245">
        <f>E21*D25</f>
        <v>1</v>
      </c>
      <c r="F25" s="99"/>
      <c r="G25" s="244"/>
    </row>
    <row r="26" spans="1:7" ht="41.25" customHeight="1">
      <c r="A26" s="295">
        <v>6</v>
      </c>
      <c r="B26" s="265" t="s">
        <v>235</v>
      </c>
      <c r="C26" s="186" t="s">
        <v>190</v>
      </c>
      <c r="D26" s="186"/>
      <c r="E26" s="123">
        <v>0.6</v>
      </c>
      <c r="F26" s="122"/>
      <c r="G26" s="231"/>
    </row>
    <row r="27" spans="1:7" ht="15" customHeight="1">
      <c r="A27" s="92"/>
      <c r="B27" s="80" t="s">
        <v>192</v>
      </c>
      <c r="C27" s="77" t="s">
        <v>44</v>
      </c>
      <c r="D27" s="77">
        <v>1.21</v>
      </c>
      <c r="E27" s="48">
        <f>D27*E26</f>
        <v>0.726</v>
      </c>
      <c r="F27" s="78"/>
      <c r="G27" s="93"/>
    </row>
    <row r="28" spans="1:7" ht="14.25" thickBot="1">
      <c r="A28" s="115"/>
      <c r="B28" s="116" t="s">
        <v>46</v>
      </c>
      <c r="C28" s="117" t="s">
        <v>0</v>
      </c>
      <c r="D28" s="118">
        <v>0.37</v>
      </c>
      <c r="E28" s="119">
        <f>D28*E10</f>
        <v>0.511155</v>
      </c>
      <c r="F28" s="118"/>
      <c r="G28" s="228"/>
    </row>
    <row r="29" spans="1:9" ht="18" customHeight="1">
      <c r="A29" s="60"/>
      <c r="B29" s="60" t="s">
        <v>684</v>
      </c>
      <c r="C29" s="78" t="s">
        <v>0</v>
      </c>
      <c r="D29" s="61"/>
      <c r="E29" s="61"/>
      <c r="F29" s="61"/>
      <c r="G29" s="53"/>
      <c r="H29" s="52"/>
      <c r="I29" s="14"/>
    </row>
    <row r="30" spans="1:9" ht="14.25" customHeight="1">
      <c r="A30" s="60"/>
      <c r="B30" s="60" t="s">
        <v>152</v>
      </c>
      <c r="C30" s="60" t="s">
        <v>0</v>
      </c>
      <c r="D30" s="61"/>
      <c r="E30" s="107">
        <v>0.1</v>
      </c>
      <c r="F30" s="61"/>
      <c r="G30" s="53"/>
      <c r="H30" s="14"/>
      <c r="I30" s="14"/>
    </row>
    <row r="31" spans="1:9" ht="12.75" customHeight="1">
      <c r="A31" s="60"/>
      <c r="B31" s="60" t="s">
        <v>8</v>
      </c>
      <c r="C31" s="60" t="s">
        <v>0</v>
      </c>
      <c r="D31" s="61"/>
      <c r="E31" s="61"/>
      <c r="F31" s="61"/>
      <c r="G31" s="53"/>
      <c r="H31" s="30"/>
      <c r="I31" s="14"/>
    </row>
    <row r="32" spans="1:9" ht="18.75" customHeight="1">
      <c r="A32" s="60"/>
      <c r="B32" s="60" t="s">
        <v>153</v>
      </c>
      <c r="C32" s="60" t="s">
        <v>0</v>
      </c>
      <c r="D32" s="61"/>
      <c r="E32" s="107">
        <v>0.08</v>
      </c>
      <c r="F32" s="61"/>
      <c r="G32" s="53"/>
      <c r="H32" s="14"/>
      <c r="I32" s="30"/>
    </row>
    <row r="33" spans="1:9" ht="15.75" customHeight="1">
      <c r="A33" s="60"/>
      <c r="B33" s="57" t="s">
        <v>39</v>
      </c>
      <c r="C33" s="57" t="s">
        <v>0</v>
      </c>
      <c r="D33" s="61"/>
      <c r="E33" s="61"/>
      <c r="F33" s="108"/>
      <c r="G33" s="98"/>
      <c r="H33" s="32"/>
      <c r="I33" t="s">
        <v>58</v>
      </c>
    </row>
    <row r="34" spans="1:7" ht="13.5">
      <c r="A34" s="64"/>
      <c r="B34" s="64"/>
      <c r="C34" s="64"/>
      <c r="D34" s="64"/>
      <c r="E34" s="64"/>
      <c r="F34" s="64"/>
      <c r="G34" s="64"/>
    </row>
    <row r="35" spans="1:7" ht="13.5">
      <c r="A35" s="64"/>
      <c r="B35" s="64"/>
      <c r="C35" s="64"/>
      <c r="D35" s="64"/>
      <c r="E35" s="64"/>
      <c r="F35" s="64"/>
      <c r="G35" s="64"/>
    </row>
    <row r="36" spans="1:7" ht="13.5">
      <c r="A36" s="444"/>
      <c r="B36" s="444"/>
      <c r="C36" s="444"/>
      <c r="D36" s="444"/>
      <c r="E36" s="444"/>
      <c r="F36" s="444"/>
      <c r="G36" s="444"/>
    </row>
    <row r="37" spans="1:7" ht="13.5">
      <c r="A37" s="443"/>
      <c r="B37" s="443"/>
      <c r="C37" s="443"/>
      <c r="D37" s="443"/>
      <c r="E37" s="443"/>
      <c r="F37" s="443"/>
      <c r="G37" s="443"/>
    </row>
  </sheetData>
  <sheetProtection/>
  <mergeCells count="10">
    <mergeCell ref="A36:G36"/>
    <mergeCell ref="A37:G37"/>
    <mergeCell ref="A1:G1"/>
    <mergeCell ref="A2:G2"/>
    <mergeCell ref="A3:G3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8">
      <c r="A1" s="417" t="s">
        <v>84</v>
      </c>
      <c r="B1" s="417"/>
      <c r="C1" s="417"/>
      <c r="D1" s="417"/>
      <c r="E1" s="417"/>
      <c r="F1" s="417"/>
      <c r="G1" s="417"/>
      <c r="H1" s="417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418" t="s">
        <v>147</v>
      </c>
      <c r="B3" s="418"/>
      <c r="C3" s="418"/>
      <c r="D3" s="418"/>
      <c r="E3" s="418"/>
      <c r="F3" s="418"/>
      <c r="G3" s="418"/>
      <c r="H3" s="418"/>
    </row>
    <row r="4" spans="1:8" ht="17.25" customHeight="1">
      <c r="A4" s="419" t="s">
        <v>134</v>
      </c>
      <c r="B4" s="419"/>
      <c r="C4" s="419"/>
      <c r="D4" s="419"/>
      <c r="E4" s="419"/>
      <c r="F4" s="419"/>
      <c r="G4" s="419"/>
      <c r="H4" s="419"/>
    </row>
    <row r="5" spans="1:8" ht="15.75" hidden="1">
      <c r="A5" s="34"/>
      <c r="B5" s="34"/>
      <c r="C5" s="34"/>
      <c r="D5" s="34"/>
      <c r="E5" s="34"/>
      <c r="F5" s="34"/>
      <c r="G5" s="34"/>
      <c r="H5" s="34"/>
    </row>
    <row r="6" spans="1:8" ht="15.75" hidden="1">
      <c r="A6" s="420"/>
      <c r="B6" s="420"/>
      <c r="C6" s="420"/>
      <c r="D6" s="420"/>
      <c r="E6" s="420"/>
      <c r="F6" s="420"/>
      <c r="G6" s="420"/>
      <c r="H6" s="420"/>
    </row>
    <row r="7" spans="1:8" ht="15.75">
      <c r="A7" s="421" t="s">
        <v>102</v>
      </c>
      <c r="B7" s="421"/>
      <c r="C7" s="421"/>
      <c r="D7" s="421"/>
      <c r="E7" s="42" t="e">
        <f>H132</f>
        <v>#REF!</v>
      </c>
      <c r="F7" s="34" t="s">
        <v>0</v>
      </c>
      <c r="G7" s="31"/>
      <c r="H7" s="31"/>
    </row>
    <row r="8" spans="1:8" ht="15.75">
      <c r="A8" s="421" t="s">
        <v>103</v>
      </c>
      <c r="B8" s="421"/>
      <c r="C8" s="421"/>
      <c r="D8" s="421"/>
      <c r="E8" s="42" t="e">
        <f>H125</f>
        <v>#REF!</v>
      </c>
      <c r="F8" s="34" t="s">
        <v>0</v>
      </c>
      <c r="G8" s="31"/>
      <c r="H8" s="31"/>
    </row>
    <row r="9" spans="1:8" ht="15.75">
      <c r="A9" s="424" t="s">
        <v>104</v>
      </c>
      <c r="B9" s="424"/>
      <c r="C9" s="424"/>
      <c r="D9" s="424"/>
      <c r="E9" s="42" t="e">
        <f>E8/4.6</f>
        <v>#REF!</v>
      </c>
      <c r="F9" s="37" t="s">
        <v>44</v>
      </c>
      <c r="G9" s="36"/>
      <c r="H9" s="36"/>
    </row>
    <row r="10" spans="1:8" ht="15">
      <c r="A10" s="425" t="s">
        <v>154</v>
      </c>
      <c r="B10" s="425"/>
      <c r="C10" s="425"/>
      <c r="D10" s="425"/>
      <c r="E10" s="425"/>
      <c r="F10" s="425"/>
      <c r="G10" s="425"/>
      <c r="H10" s="425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426" t="s">
        <v>1</v>
      </c>
      <c r="B12" s="427" t="s">
        <v>20</v>
      </c>
      <c r="C12" s="428" t="s">
        <v>21</v>
      </c>
      <c r="D12" s="429" t="s">
        <v>9</v>
      </c>
      <c r="E12" s="430" t="s">
        <v>17</v>
      </c>
      <c r="F12" s="430"/>
      <c r="G12" s="431" t="s">
        <v>2</v>
      </c>
      <c r="H12" s="431"/>
    </row>
    <row r="13" spans="1:8" ht="60.75">
      <c r="A13" s="426"/>
      <c r="B13" s="427"/>
      <c r="C13" s="428"/>
      <c r="D13" s="429"/>
      <c r="E13" s="7" t="s">
        <v>9</v>
      </c>
      <c r="F13" s="7" t="s">
        <v>19</v>
      </c>
      <c r="G13" s="7" t="s">
        <v>18</v>
      </c>
      <c r="H13" s="22" t="s">
        <v>10</v>
      </c>
    </row>
    <row r="14" spans="1:8" ht="12.75">
      <c r="A14" s="3" t="s">
        <v>11</v>
      </c>
      <c r="B14" s="3" t="s">
        <v>12</v>
      </c>
      <c r="C14" s="3" t="s">
        <v>13</v>
      </c>
      <c r="D14" s="3" t="s">
        <v>14</v>
      </c>
      <c r="E14" s="3" t="s">
        <v>15</v>
      </c>
      <c r="F14" s="17" t="s">
        <v>16</v>
      </c>
      <c r="G14" s="3" t="s">
        <v>4</v>
      </c>
      <c r="H14" s="23">
        <v>8</v>
      </c>
    </row>
    <row r="15" spans="1:8" s="14" customFormat="1" ht="49.5" customHeight="1">
      <c r="A15" s="3" t="s">
        <v>11</v>
      </c>
      <c r="B15" s="3" t="s">
        <v>120</v>
      </c>
      <c r="C15" s="5" t="s">
        <v>157</v>
      </c>
      <c r="D15" s="3" t="s">
        <v>71</v>
      </c>
      <c r="E15" s="12"/>
      <c r="F15" s="17">
        <v>30</v>
      </c>
      <c r="G15" s="12"/>
      <c r="H15" s="41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54</v>
      </c>
      <c r="C16" s="16" t="s">
        <v>119</v>
      </c>
      <c r="D16" s="4" t="s">
        <v>72</v>
      </c>
      <c r="E16" s="8">
        <v>0.12</v>
      </c>
      <c r="F16" s="10">
        <f>E16*F15</f>
        <v>3.5999999999999996</v>
      </c>
      <c r="G16" s="8">
        <v>4.6</v>
      </c>
      <c r="H16" s="25">
        <f aca="true" t="shared" si="1" ref="H16:H21">F16*G16</f>
        <v>16.56</v>
      </c>
    </row>
    <row r="17" spans="1:8" ht="14.25">
      <c r="A17" s="10">
        <f t="shared" si="0"/>
        <v>1.2000000000000002</v>
      </c>
      <c r="B17" s="4"/>
      <c r="C17" s="16" t="s">
        <v>121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5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141</v>
      </c>
      <c r="D18" s="4" t="s">
        <v>71</v>
      </c>
      <c r="E18" s="9">
        <v>1.01</v>
      </c>
      <c r="F18" s="10">
        <f>E18*F15</f>
        <v>30.3</v>
      </c>
      <c r="G18" s="8">
        <v>4.1</v>
      </c>
      <c r="H18" s="25">
        <f t="shared" si="1"/>
        <v>124.22999999999999</v>
      </c>
    </row>
    <row r="19" spans="1:8" ht="14.25">
      <c r="A19" s="10">
        <f t="shared" si="0"/>
        <v>1.4000000000000004</v>
      </c>
      <c r="B19" s="4"/>
      <c r="C19" s="16" t="s">
        <v>114</v>
      </c>
      <c r="D19" s="4" t="s">
        <v>73</v>
      </c>
      <c r="E19" s="10"/>
      <c r="F19" s="10">
        <v>13</v>
      </c>
      <c r="G19" s="8">
        <v>0.8</v>
      </c>
      <c r="H19" s="25">
        <f t="shared" si="1"/>
        <v>10.4</v>
      </c>
    </row>
    <row r="20" spans="1:8" ht="14.25">
      <c r="A20" s="10">
        <f t="shared" si="0"/>
        <v>1.5000000000000004</v>
      </c>
      <c r="B20" s="4"/>
      <c r="C20" s="16" t="s">
        <v>115</v>
      </c>
      <c r="D20" s="4" t="s">
        <v>73</v>
      </c>
      <c r="E20" s="10"/>
      <c r="F20" s="10">
        <v>3</v>
      </c>
      <c r="G20" s="8">
        <v>10.2</v>
      </c>
      <c r="H20" s="25">
        <f t="shared" si="1"/>
        <v>30.599999999999998</v>
      </c>
    </row>
    <row r="21" spans="1:8" ht="14.25">
      <c r="A21" s="10">
        <f t="shared" si="0"/>
        <v>1.6000000000000005</v>
      </c>
      <c r="B21" s="4"/>
      <c r="C21" s="16" t="s">
        <v>46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5">
        <f t="shared" si="1"/>
        <v>1.5804479999999999</v>
      </c>
    </row>
    <row r="22" spans="1:8" s="14" customFormat="1" ht="46.5" customHeight="1">
      <c r="A22" s="3" t="s">
        <v>12</v>
      </c>
      <c r="B22" s="3" t="s">
        <v>120</v>
      </c>
      <c r="C22" s="5" t="s">
        <v>135</v>
      </c>
      <c r="D22" s="3" t="s">
        <v>71</v>
      </c>
      <c r="E22" s="12"/>
      <c r="F22" s="17">
        <v>24</v>
      </c>
      <c r="G22" s="12"/>
      <c r="H22" s="41">
        <f>H23+H24++H25+H26++H27++H28</f>
        <v>120.92035840000001</v>
      </c>
    </row>
    <row r="23" spans="1:8" ht="14.25">
      <c r="A23" s="10">
        <f aca="true" t="shared" si="2" ref="A23:A28">A22+0.1</f>
        <v>2.1</v>
      </c>
      <c r="B23" s="4" t="s">
        <v>54</v>
      </c>
      <c r="C23" s="16" t="s">
        <v>119</v>
      </c>
      <c r="D23" s="4" t="s">
        <v>72</v>
      </c>
      <c r="E23" s="8">
        <v>0.12</v>
      </c>
      <c r="F23" s="10">
        <f>E23*F22</f>
        <v>2.88</v>
      </c>
      <c r="G23" s="8">
        <v>4.6</v>
      </c>
      <c r="H23" s="25">
        <f aca="true" t="shared" si="3" ref="H23:H28">F23*G23</f>
        <v>13.248</v>
      </c>
    </row>
    <row r="24" spans="1:8" ht="14.25">
      <c r="A24" s="10">
        <f t="shared" si="2"/>
        <v>2.2</v>
      </c>
      <c r="B24" s="4"/>
      <c r="C24" s="16" t="s">
        <v>121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5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85</v>
      </c>
      <c r="D25" s="4" t="s">
        <v>71</v>
      </c>
      <c r="E25" s="9">
        <v>1.01</v>
      </c>
      <c r="F25" s="10">
        <f>E25*F22</f>
        <v>24.240000000000002</v>
      </c>
      <c r="G25" s="8">
        <v>2.5</v>
      </c>
      <c r="H25" s="25">
        <f t="shared" si="3"/>
        <v>60.60000000000001</v>
      </c>
    </row>
    <row r="26" spans="1:8" ht="14.25">
      <c r="A26" s="10">
        <f t="shared" si="2"/>
        <v>2.4000000000000004</v>
      </c>
      <c r="B26" s="4"/>
      <c r="C26" s="16" t="s">
        <v>86</v>
      </c>
      <c r="D26" s="4" t="s">
        <v>73</v>
      </c>
      <c r="E26" s="10"/>
      <c r="F26" s="10">
        <v>12</v>
      </c>
      <c r="G26" s="8">
        <v>0.6</v>
      </c>
      <c r="H26" s="25">
        <f t="shared" si="3"/>
        <v>7.199999999999999</v>
      </c>
    </row>
    <row r="27" spans="1:8" ht="14.25">
      <c r="A27" s="10">
        <f t="shared" si="2"/>
        <v>2.5000000000000004</v>
      </c>
      <c r="B27" s="4"/>
      <c r="C27" s="16" t="s">
        <v>87</v>
      </c>
      <c r="D27" s="4" t="s">
        <v>73</v>
      </c>
      <c r="E27" s="10"/>
      <c r="F27" s="10">
        <v>4</v>
      </c>
      <c r="G27" s="8">
        <v>8.5</v>
      </c>
      <c r="H27" s="25">
        <f t="shared" si="3"/>
        <v>34</v>
      </c>
    </row>
    <row r="28" spans="1:8" ht="14.25">
      <c r="A28" s="10">
        <f t="shared" si="2"/>
        <v>2.6000000000000005</v>
      </c>
      <c r="B28" s="4"/>
      <c r="C28" s="16" t="s">
        <v>46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5">
        <f t="shared" si="3"/>
        <v>1.2643584</v>
      </c>
    </row>
    <row r="29" spans="1:8" s="14" customFormat="1" ht="45" customHeight="1">
      <c r="A29" s="3" t="s">
        <v>13</v>
      </c>
      <c r="B29" s="3" t="s">
        <v>120</v>
      </c>
      <c r="C29" s="5" t="s">
        <v>108</v>
      </c>
      <c r="D29" s="3" t="s">
        <v>71</v>
      </c>
      <c r="E29" s="12"/>
      <c r="F29" s="17">
        <v>32</v>
      </c>
      <c r="G29" s="12"/>
      <c r="H29" s="41">
        <f>H30+H31++H32++H33++H34++H35</f>
        <v>106.03781120000001</v>
      </c>
    </row>
    <row r="30" spans="1:8" ht="14.25">
      <c r="A30" s="10">
        <f aca="true" t="shared" si="4" ref="A30:A35">A29+0.1</f>
        <v>3.1</v>
      </c>
      <c r="B30" s="4" t="s">
        <v>54</v>
      </c>
      <c r="C30" s="16" t="s">
        <v>119</v>
      </c>
      <c r="D30" s="4" t="s">
        <v>72</v>
      </c>
      <c r="E30" s="8">
        <v>0.12</v>
      </c>
      <c r="F30" s="10">
        <f>E30*F29</f>
        <v>3.84</v>
      </c>
      <c r="G30" s="8">
        <v>4.6</v>
      </c>
      <c r="H30" s="25">
        <f aca="true" t="shared" si="5" ref="H30:H35">F30*G30</f>
        <v>17.663999999999998</v>
      </c>
    </row>
    <row r="31" spans="1:8" ht="14.25">
      <c r="A31" s="10">
        <f t="shared" si="4"/>
        <v>3.2</v>
      </c>
      <c r="B31" s="4"/>
      <c r="C31" s="16" t="s">
        <v>121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5">
        <f t="shared" si="5"/>
        <v>6.144</v>
      </c>
    </row>
    <row r="32" spans="1:8" ht="14.25">
      <c r="A32" s="10">
        <f t="shared" si="4"/>
        <v>3.3000000000000003</v>
      </c>
      <c r="B32" s="4"/>
      <c r="C32" s="16" t="s">
        <v>88</v>
      </c>
      <c r="D32" s="4" t="s">
        <v>71</v>
      </c>
      <c r="E32" s="9">
        <v>1.01</v>
      </c>
      <c r="F32" s="10">
        <f>E32*F29</f>
        <v>32.32</v>
      </c>
      <c r="G32" s="8">
        <v>1.7</v>
      </c>
      <c r="H32" s="25">
        <f t="shared" si="5"/>
        <v>54.943999999999996</v>
      </c>
    </row>
    <row r="33" spans="1:8" ht="14.25">
      <c r="A33" s="10">
        <f t="shared" si="4"/>
        <v>3.4000000000000004</v>
      </c>
      <c r="B33" s="4"/>
      <c r="C33" s="16" t="s">
        <v>89</v>
      </c>
      <c r="D33" s="4" t="s">
        <v>73</v>
      </c>
      <c r="E33" s="10"/>
      <c r="F33" s="10">
        <v>13</v>
      </c>
      <c r="G33" s="8">
        <v>0.4</v>
      </c>
      <c r="H33" s="25">
        <f t="shared" si="5"/>
        <v>5.2</v>
      </c>
    </row>
    <row r="34" spans="1:8" ht="14.25">
      <c r="A34" s="10">
        <f t="shared" si="4"/>
        <v>3.5000000000000004</v>
      </c>
      <c r="B34" s="4"/>
      <c r="C34" s="16" t="s">
        <v>90</v>
      </c>
      <c r="D34" s="4" t="s">
        <v>73</v>
      </c>
      <c r="E34" s="10"/>
      <c r="F34" s="10">
        <v>3</v>
      </c>
      <c r="G34" s="8">
        <v>6.8</v>
      </c>
      <c r="H34" s="25">
        <f t="shared" si="5"/>
        <v>20.4</v>
      </c>
    </row>
    <row r="35" spans="1:8" ht="14.25">
      <c r="A35" s="10">
        <f t="shared" si="4"/>
        <v>3.6000000000000005</v>
      </c>
      <c r="B35" s="4"/>
      <c r="C35" s="16" t="s">
        <v>46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5">
        <f t="shared" si="5"/>
        <v>1.6858111999999998</v>
      </c>
    </row>
    <row r="36" spans="1:8" s="14" customFormat="1" ht="45" customHeight="1">
      <c r="A36" s="3" t="s">
        <v>14</v>
      </c>
      <c r="B36" s="3" t="s">
        <v>158</v>
      </c>
      <c r="C36" s="5" t="s">
        <v>160</v>
      </c>
      <c r="D36" s="3" t="s">
        <v>22</v>
      </c>
      <c r="E36" s="12"/>
      <c r="F36" s="17">
        <v>1</v>
      </c>
      <c r="G36" s="12"/>
      <c r="H36" s="41">
        <f>H37++H38++H39++H40</f>
        <v>20.748</v>
      </c>
    </row>
    <row r="37" spans="1:8" ht="14.25">
      <c r="A37" s="10">
        <f>A36+0.1</f>
        <v>4.1</v>
      </c>
      <c r="B37" s="4"/>
      <c r="C37" s="16" t="s">
        <v>117</v>
      </c>
      <c r="D37" s="4" t="s">
        <v>72</v>
      </c>
      <c r="E37" s="8">
        <v>1.54</v>
      </c>
      <c r="F37" s="10">
        <f>E37*F36</f>
        <v>1.54</v>
      </c>
      <c r="G37" s="8">
        <v>4.6</v>
      </c>
      <c r="H37" s="25">
        <f>F37*G37</f>
        <v>7.084</v>
      </c>
    </row>
    <row r="38" spans="1:8" ht="14.25">
      <c r="A38" s="10">
        <f>A37+0.1</f>
        <v>4.199999999999999</v>
      </c>
      <c r="B38" s="4"/>
      <c r="C38" s="16" t="s">
        <v>64</v>
      </c>
      <c r="D38" s="4" t="s">
        <v>55</v>
      </c>
      <c r="E38" s="8">
        <v>0.03</v>
      </c>
      <c r="F38" s="9">
        <f>E38*F36</f>
        <v>0.03</v>
      </c>
      <c r="G38" s="8">
        <v>3.2</v>
      </c>
      <c r="H38" s="54">
        <f>F38*G38</f>
        <v>0.096</v>
      </c>
    </row>
    <row r="39" spans="1:8" ht="14.25">
      <c r="A39" s="10">
        <f>A38+0.1</f>
        <v>4.299999999999999</v>
      </c>
      <c r="B39" s="4"/>
      <c r="C39" s="16" t="s">
        <v>159</v>
      </c>
      <c r="D39" s="4" t="s">
        <v>71</v>
      </c>
      <c r="E39" s="9">
        <v>1</v>
      </c>
      <c r="F39" s="10">
        <f>E39*F36</f>
        <v>1</v>
      </c>
      <c r="G39" s="8">
        <v>12</v>
      </c>
      <c r="H39" s="25">
        <f>F39*G39</f>
        <v>12</v>
      </c>
    </row>
    <row r="40" spans="1:8" ht="14.25">
      <c r="A40" s="10">
        <f>A39+0.1</f>
        <v>4.399999999999999</v>
      </c>
      <c r="B40" s="4"/>
      <c r="C40" s="16" t="s">
        <v>46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5">
        <f>F40*G40</f>
        <v>1.568</v>
      </c>
    </row>
    <row r="41" spans="1:8" s="14" customFormat="1" ht="45" customHeight="1">
      <c r="A41" s="3" t="s">
        <v>15</v>
      </c>
      <c r="B41" s="3" t="s">
        <v>158</v>
      </c>
      <c r="C41" s="5" t="s">
        <v>161</v>
      </c>
      <c r="D41" s="3" t="s">
        <v>22</v>
      </c>
      <c r="E41" s="12"/>
      <c r="F41" s="17">
        <v>1</v>
      </c>
      <c r="G41" s="12"/>
      <c r="H41" s="41">
        <f>H42+H43+H44++H45</f>
        <v>38.748</v>
      </c>
    </row>
    <row r="42" spans="1:8" ht="14.25">
      <c r="A42" s="10">
        <f>A41+0.1</f>
        <v>5.1</v>
      </c>
      <c r="B42" s="4"/>
      <c r="C42" s="16" t="s">
        <v>117</v>
      </c>
      <c r="D42" s="4" t="s">
        <v>72</v>
      </c>
      <c r="E42" s="8">
        <v>1.54</v>
      </c>
      <c r="F42" s="10">
        <f>E42*F41</f>
        <v>1.54</v>
      </c>
      <c r="G42" s="8">
        <v>4.6</v>
      </c>
      <c r="H42" s="25">
        <f>F42*G42</f>
        <v>7.084</v>
      </c>
    </row>
    <row r="43" spans="1:8" ht="14.25">
      <c r="A43" s="10">
        <f>A42+0.1</f>
        <v>5.199999999999999</v>
      </c>
      <c r="B43" s="4"/>
      <c r="C43" s="16" t="s">
        <v>64</v>
      </c>
      <c r="D43" s="4" t="s">
        <v>55</v>
      </c>
      <c r="E43" s="8">
        <v>0.03</v>
      </c>
      <c r="F43" s="9">
        <f>E43*F41</f>
        <v>0.03</v>
      </c>
      <c r="G43" s="8">
        <v>3.2</v>
      </c>
      <c r="H43" s="54">
        <f>F43*G43</f>
        <v>0.096</v>
      </c>
    </row>
    <row r="44" spans="1:8" ht="14.25">
      <c r="A44" s="10">
        <f>A43+0.1</f>
        <v>5.299999999999999</v>
      </c>
      <c r="B44" s="4"/>
      <c r="C44" s="16" t="s">
        <v>161</v>
      </c>
      <c r="D44" s="4" t="s">
        <v>71</v>
      </c>
      <c r="E44" s="9">
        <v>1</v>
      </c>
      <c r="F44" s="10">
        <f>E44*F41</f>
        <v>1</v>
      </c>
      <c r="G44" s="8">
        <v>30</v>
      </c>
      <c r="H44" s="25">
        <f>F44*G44</f>
        <v>30</v>
      </c>
    </row>
    <row r="45" spans="1:8" ht="14.25">
      <c r="A45" s="10">
        <f>A44+0.1</f>
        <v>5.399999999999999</v>
      </c>
      <c r="B45" s="4"/>
      <c r="C45" s="16" t="s">
        <v>46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5">
        <f>F45*G45</f>
        <v>1.568</v>
      </c>
    </row>
    <row r="46" spans="1:8" s="14" customFormat="1" ht="42" customHeight="1">
      <c r="A46" s="3" t="s">
        <v>16</v>
      </c>
      <c r="B46" s="3" t="s">
        <v>158</v>
      </c>
      <c r="C46" s="5" t="s">
        <v>124</v>
      </c>
      <c r="D46" s="3" t="s">
        <v>22</v>
      </c>
      <c r="E46" s="12"/>
      <c r="F46" s="17">
        <v>1</v>
      </c>
      <c r="G46" s="12"/>
      <c r="H46" s="41">
        <f>H47+H48++H49++H50</f>
        <v>20.748</v>
      </c>
    </row>
    <row r="47" spans="1:8" ht="14.25">
      <c r="A47" s="10">
        <f>A46+0.1</f>
        <v>6.1</v>
      </c>
      <c r="B47" s="4"/>
      <c r="C47" s="16" t="s">
        <v>117</v>
      </c>
      <c r="D47" s="4" t="s">
        <v>72</v>
      </c>
      <c r="E47" s="8">
        <v>1.54</v>
      </c>
      <c r="F47" s="10">
        <f>E47*F46</f>
        <v>1.54</v>
      </c>
      <c r="G47" s="8">
        <v>4.6</v>
      </c>
      <c r="H47" s="25">
        <f>F47*G47</f>
        <v>7.084</v>
      </c>
    </row>
    <row r="48" spans="1:8" ht="14.25">
      <c r="A48" s="10">
        <f>A47+0.1</f>
        <v>6.199999999999999</v>
      </c>
      <c r="B48" s="4"/>
      <c r="C48" s="16" t="s">
        <v>64</v>
      </c>
      <c r="D48" s="4" t="s">
        <v>55</v>
      </c>
      <c r="E48" s="8">
        <v>0.03</v>
      </c>
      <c r="F48" s="9">
        <f>E48*F46</f>
        <v>0.03</v>
      </c>
      <c r="G48" s="8">
        <v>3.2</v>
      </c>
      <c r="H48" s="54">
        <f>F48*G48</f>
        <v>0.096</v>
      </c>
    </row>
    <row r="49" spans="1:8" ht="14.25">
      <c r="A49" s="10">
        <f>A48+0.1</f>
        <v>6.299999999999999</v>
      </c>
      <c r="B49" s="4"/>
      <c r="C49" s="16" t="s">
        <v>124</v>
      </c>
      <c r="D49" s="4" t="s">
        <v>71</v>
      </c>
      <c r="E49" s="9">
        <v>1</v>
      </c>
      <c r="F49" s="10">
        <f>E49*F46</f>
        <v>1</v>
      </c>
      <c r="G49" s="8">
        <v>12</v>
      </c>
      <c r="H49" s="25">
        <f>F49*G49</f>
        <v>12</v>
      </c>
    </row>
    <row r="50" spans="1:8" ht="14.25">
      <c r="A50" s="10">
        <f>A49+0.1</f>
        <v>6.399999999999999</v>
      </c>
      <c r="B50" s="4"/>
      <c r="C50" s="16" t="s">
        <v>46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5">
        <f>F50*G50</f>
        <v>1.568</v>
      </c>
    </row>
    <row r="51" spans="1:9" s="14" customFormat="1" ht="38.25">
      <c r="A51" s="3" t="s">
        <v>4</v>
      </c>
      <c r="B51" s="3" t="s">
        <v>91</v>
      </c>
      <c r="C51" s="5" t="s">
        <v>92</v>
      </c>
      <c r="D51" s="3" t="s">
        <v>71</v>
      </c>
      <c r="E51" s="12"/>
      <c r="F51" s="17">
        <v>86</v>
      </c>
      <c r="G51" s="12"/>
      <c r="H51" s="41">
        <f>H52+H53</f>
        <v>35.514559999999996</v>
      </c>
      <c r="I51" s="39"/>
    </row>
    <row r="52" spans="1:8" ht="18" customHeight="1">
      <c r="A52" s="10">
        <f>A51+0.1</f>
        <v>7.1</v>
      </c>
      <c r="B52" s="4"/>
      <c r="C52" s="16" t="s">
        <v>116</v>
      </c>
      <c r="D52" s="4" t="s">
        <v>72</v>
      </c>
      <c r="E52" s="8">
        <v>0.06</v>
      </c>
      <c r="F52" s="10">
        <f>E52*F51</f>
        <v>5.16</v>
      </c>
      <c r="G52" s="8">
        <v>4.6</v>
      </c>
      <c r="H52" s="25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46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5">
        <f>F53*G53</f>
        <v>11.778559999999999</v>
      </c>
    </row>
    <row r="54" spans="1:8" s="14" customFormat="1" ht="51.75" customHeight="1">
      <c r="A54" s="3" t="s">
        <v>5</v>
      </c>
      <c r="B54" s="3" t="s">
        <v>122</v>
      </c>
      <c r="C54" s="5" t="s">
        <v>164</v>
      </c>
      <c r="D54" s="3" t="s">
        <v>97</v>
      </c>
      <c r="E54" s="12"/>
      <c r="F54" s="17">
        <v>1</v>
      </c>
      <c r="G54" s="12"/>
      <c r="H54" s="41">
        <f>H55+H56++H57++H58++H59</f>
        <v>566.3100000000001</v>
      </c>
    </row>
    <row r="55" spans="1:8" ht="12.75">
      <c r="A55" s="10">
        <f>A54+0.1</f>
        <v>8.1</v>
      </c>
      <c r="B55" s="4"/>
      <c r="C55" s="38" t="s">
        <v>123</v>
      </c>
      <c r="D55" s="4" t="s">
        <v>72</v>
      </c>
      <c r="E55" s="8">
        <v>19.09</v>
      </c>
      <c r="F55" s="10">
        <f>E55*F54</f>
        <v>19.09</v>
      </c>
      <c r="G55" s="8">
        <v>4.6</v>
      </c>
      <c r="H55" s="25">
        <f>F55*G55</f>
        <v>87.814</v>
      </c>
    </row>
    <row r="56" spans="1:8" ht="15" customHeight="1">
      <c r="A56" s="10">
        <f>A55+0.1</f>
        <v>8.2</v>
      </c>
      <c r="B56" s="4"/>
      <c r="C56" s="38" t="s">
        <v>110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5">
        <f>F56*G56</f>
        <v>1.4400000000000002</v>
      </c>
    </row>
    <row r="57" spans="1:8" ht="12.75">
      <c r="A57" s="10">
        <f>A56+0.1</f>
        <v>8.299999999999999</v>
      </c>
      <c r="B57" s="4"/>
      <c r="C57" s="26" t="s">
        <v>162</v>
      </c>
      <c r="D57" s="4" t="s">
        <v>57</v>
      </c>
      <c r="E57" s="10">
        <v>1</v>
      </c>
      <c r="F57" s="10">
        <f>E57*F54</f>
        <v>1</v>
      </c>
      <c r="G57" s="8">
        <v>430</v>
      </c>
      <c r="H57" s="25">
        <f>F57*G57</f>
        <v>430</v>
      </c>
    </row>
    <row r="58" spans="1:8" ht="12.75">
      <c r="A58" s="10">
        <f>A57+0.1</f>
        <v>8.399999999999999</v>
      </c>
      <c r="B58" s="4"/>
      <c r="C58" s="26" t="s">
        <v>163</v>
      </c>
      <c r="D58" s="4" t="s">
        <v>22</v>
      </c>
      <c r="E58" s="10"/>
      <c r="F58" s="10">
        <v>1</v>
      </c>
      <c r="G58" s="8">
        <v>42</v>
      </c>
      <c r="H58" s="25">
        <f>F58*G58</f>
        <v>42</v>
      </c>
    </row>
    <row r="59" spans="1:8" ht="15.75" customHeight="1">
      <c r="A59" s="10">
        <f>A58+0.1</f>
        <v>8.499999999999998</v>
      </c>
      <c r="B59" s="4"/>
      <c r="C59" s="38" t="s">
        <v>46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5">
        <f>F59*G59</f>
        <v>5.056000000000001</v>
      </c>
    </row>
    <row r="60" spans="1:8" s="14" customFormat="1" ht="52.5" customHeight="1">
      <c r="A60" s="3" t="s">
        <v>6</v>
      </c>
      <c r="B60" s="3" t="s">
        <v>41</v>
      </c>
      <c r="C60" s="5" t="s">
        <v>100</v>
      </c>
      <c r="D60" s="3" t="s">
        <v>22</v>
      </c>
      <c r="E60" s="17"/>
      <c r="F60" s="17">
        <v>10</v>
      </c>
      <c r="G60" s="17"/>
      <c r="H60" s="41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59</v>
      </c>
      <c r="D61" s="4" t="s">
        <v>44</v>
      </c>
      <c r="E61" s="9">
        <v>0.76</v>
      </c>
      <c r="F61" s="10">
        <f>E61*F60</f>
        <v>7.6</v>
      </c>
      <c r="G61" s="8">
        <v>4.6</v>
      </c>
      <c r="H61" s="25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60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5">
        <f>F62*G62</f>
        <v>14.720000000000002</v>
      </c>
    </row>
    <row r="63" spans="1:8" ht="16.5" customHeight="1">
      <c r="A63" s="4"/>
      <c r="B63" s="4"/>
      <c r="C63" s="35" t="s">
        <v>93</v>
      </c>
      <c r="D63" s="4"/>
      <c r="E63" s="8"/>
      <c r="F63" s="10"/>
      <c r="G63" s="8"/>
      <c r="H63" s="25"/>
    </row>
    <row r="64" spans="1:8" s="14" customFormat="1" ht="45" customHeight="1">
      <c r="A64" s="3" t="s">
        <v>7</v>
      </c>
      <c r="B64" s="3" t="s">
        <v>94</v>
      </c>
      <c r="C64" s="5" t="s">
        <v>95</v>
      </c>
      <c r="D64" s="3" t="s">
        <v>71</v>
      </c>
      <c r="E64" s="12"/>
      <c r="F64" s="17">
        <v>22</v>
      </c>
      <c r="G64" s="12"/>
      <c r="H64" s="41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105</v>
      </c>
      <c r="D65" s="4" t="s">
        <v>72</v>
      </c>
      <c r="E65" s="8">
        <v>0.67</v>
      </c>
      <c r="F65" s="10">
        <f>E65*F64</f>
        <v>14.74</v>
      </c>
      <c r="G65" s="8">
        <v>4.6</v>
      </c>
      <c r="H65" s="25">
        <f>F65*G65</f>
        <v>67.804</v>
      </c>
    </row>
    <row r="66" spans="1:8" ht="14.25">
      <c r="A66" s="10">
        <f>A65+0.1</f>
        <v>10.2</v>
      </c>
      <c r="B66" s="4"/>
      <c r="C66" s="16" t="s">
        <v>106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5">
        <f>F66*G66</f>
        <v>0.0704</v>
      </c>
    </row>
    <row r="67" spans="1:8" ht="14.25">
      <c r="A67" s="10">
        <f>A66+0.1</f>
        <v>10.299999999999999</v>
      </c>
      <c r="B67" s="4"/>
      <c r="C67" s="16" t="s">
        <v>118</v>
      </c>
      <c r="D67" s="4" t="s">
        <v>56</v>
      </c>
      <c r="E67" s="10">
        <v>1</v>
      </c>
      <c r="F67" s="10">
        <f>E67*F64</f>
        <v>22</v>
      </c>
      <c r="G67" s="8">
        <v>5.1</v>
      </c>
      <c r="H67" s="25">
        <f>F67*G67</f>
        <v>112.19999999999999</v>
      </c>
    </row>
    <row r="68" spans="1:8" ht="14.25">
      <c r="A68" s="10">
        <f>A67+0.1</f>
        <v>10.399999999999999</v>
      </c>
      <c r="B68" s="4"/>
      <c r="C68" s="16" t="s">
        <v>96</v>
      </c>
      <c r="D68" s="4" t="s">
        <v>73</v>
      </c>
      <c r="E68" s="8"/>
      <c r="F68" s="10">
        <v>14</v>
      </c>
      <c r="G68" s="8">
        <v>5</v>
      </c>
      <c r="H68" s="25">
        <f>F68*G68</f>
        <v>70</v>
      </c>
    </row>
    <row r="69" spans="1:8" ht="14.25">
      <c r="A69" s="10">
        <f>A68+0.1</f>
        <v>10.499999999999998</v>
      </c>
      <c r="B69" s="3"/>
      <c r="C69" s="16" t="s">
        <v>46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5">
        <f>F69*G69</f>
        <v>14.6432</v>
      </c>
    </row>
    <row r="70" spans="1:8" s="14" customFormat="1" ht="45" customHeight="1">
      <c r="A70" s="3" t="s">
        <v>65</v>
      </c>
      <c r="B70" s="3" t="s">
        <v>74</v>
      </c>
      <c r="C70" s="5" t="s">
        <v>75</v>
      </c>
      <c r="D70" s="3" t="s">
        <v>71</v>
      </c>
      <c r="E70" s="12"/>
      <c r="F70" s="17">
        <v>20</v>
      </c>
      <c r="G70" s="12"/>
      <c r="H70" s="41">
        <f>H71+H72++H73+H74+H75</f>
        <v>224.448</v>
      </c>
    </row>
    <row r="71" spans="1:8" ht="14.25">
      <c r="A71" s="10">
        <f>A70+0.1</f>
        <v>11.1</v>
      </c>
      <c r="B71" s="4"/>
      <c r="C71" s="16" t="s">
        <v>76</v>
      </c>
      <c r="D71" s="4" t="s">
        <v>72</v>
      </c>
      <c r="E71" s="8">
        <v>0.7</v>
      </c>
      <c r="F71" s="10">
        <f>E71*F70</f>
        <v>14</v>
      </c>
      <c r="G71" s="8">
        <v>4.6</v>
      </c>
      <c r="H71" s="25">
        <f>F71*G71</f>
        <v>64.39999999999999</v>
      </c>
    </row>
    <row r="72" spans="1:8" ht="14.25">
      <c r="A72" s="10">
        <f>A71+0.1</f>
        <v>11.2</v>
      </c>
      <c r="B72" s="4"/>
      <c r="C72" s="16" t="s">
        <v>77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5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78</v>
      </c>
      <c r="D73" s="4" t="s">
        <v>56</v>
      </c>
      <c r="E73" s="10">
        <v>1</v>
      </c>
      <c r="F73" s="10">
        <f>E73*F70</f>
        <v>20</v>
      </c>
      <c r="G73" s="8">
        <v>4</v>
      </c>
      <c r="H73" s="25">
        <f>F73*G73</f>
        <v>80</v>
      </c>
    </row>
    <row r="74" spans="1:8" ht="14.25">
      <c r="A74" s="10">
        <f>A73+0.1</f>
        <v>11.399999999999999</v>
      </c>
      <c r="B74" s="4"/>
      <c r="C74" s="16" t="s">
        <v>79</v>
      </c>
      <c r="D74" s="4" t="s">
        <v>73</v>
      </c>
      <c r="E74" s="8"/>
      <c r="F74" s="10">
        <v>20</v>
      </c>
      <c r="G74" s="8">
        <v>3.5</v>
      </c>
      <c r="H74" s="25">
        <f>F74*G74</f>
        <v>70</v>
      </c>
    </row>
    <row r="75" spans="1:8" ht="14.25">
      <c r="A75" s="10">
        <f>A74+0.1</f>
        <v>11.499999999999998</v>
      </c>
      <c r="B75" s="4"/>
      <c r="C75" s="16" t="s">
        <v>46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5">
        <f>F75*G75</f>
        <v>9.984000000000002</v>
      </c>
    </row>
    <row r="76" spans="1:8" s="14" customFormat="1" ht="48" customHeight="1">
      <c r="A76" s="3" t="s">
        <v>24</v>
      </c>
      <c r="B76" s="3" t="s">
        <v>127</v>
      </c>
      <c r="C76" s="5" t="s">
        <v>165</v>
      </c>
      <c r="D76" s="3" t="s">
        <v>97</v>
      </c>
      <c r="E76" s="12"/>
      <c r="F76" s="17">
        <v>4</v>
      </c>
      <c r="G76" s="12"/>
      <c r="H76" s="41">
        <f>H77++H78++H79++H80</f>
        <v>537.2479999999999</v>
      </c>
    </row>
    <row r="77" spans="1:8" ht="14.25">
      <c r="A77" s="10">
        <f>A76+0.1</f>
        <v>12.1</v>
      </c>
      <c r="B77" s="4"/>
      <c r="C77" s="16" t="s">
        <v>125</v>
      </c>
      <c r="D77" s="4" t="s">
        <v>72</v>
      </c>
      <c r="E77" s="8">
        <v>4.2</v>
      </c>
      <c r="F77" s="10">
        <f>E77*F76</f>
        <v>16.8</v>
      </c>
      <c r="G77" s="8">
        <v>4.6</v>
      </c>
      <c r="H77" s="25">
        <f>F77*G77</f>
        <v>77.28</v>
      </c>
    </row>
    <row r="78" spans="1:8" ht="14.25">
      <c r="A78" s="10">
        <f>A77+0.1</f>
        <v>12.2</v>
      </c>
      <c r="B78" s="4"/>
      <c r="C78" s="16" t="s">
        <v>126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5">
        <f>F78*G78</f>
        <v>4.096</v>
      </c>
    </row>
    <row r="79" spans="1:8" ht="14.25">
      <c r="A79" s="10">
        <f>A78+0.1</f>
        <v>12.299999999999999</v>
      </c>
      <c r="B79" s="4"/>
      <c r="C79" s="16" t="s">
        <v>166</v>
      </c>
      <c r="D79" s="4" t="s">
        <v>57</v>
      </c>
      <c r="E79" s="8">
        <v>1</v>
      </c>
      <c r="F79" s="10">
        <f>E79*F76</f>
        <v>4</v>
      </c>
      <c r="G79" s="10">
        <v>110</v>
      </c>
      <c r="H79" s="25">
        <f>F79*G79</f>
        <v>440</v>
      </c>
    </row>
    <row r="80" spans="1:8" ht="14.25">
      <c r="A80" s="10">
        <f>A79+0.1</f>
        <v>12.399999999999999</v>
      </c>
      <c r="B80" s="4"/>
      <c r="C80" s="16" t="s">
        <v>46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5">
        <f>F80*G80</f>
        <v>15.872</v>
      </c>
    </row>
    <row r="81" spans="1:8" s="14" customFormat="1" ht="52.5" customHeight="1">
      <c r="A81" s="3" t="s">
        <v>25</v>
      </c>
      <c r="B81" s="3" t="s">
        <v>128</v>
      </c>
      <c r="C81" s="5" t="s">
        <v>167</v>
      </c>
      <c r="D81" s="3" t="s">
        <v>97</v>
      </c>
      <c r="E81" s="12"/>
      <c r="F81" s="17">
        <v>4</v>
      </c>
      <c r="G81" s="12"/>
      <c r="H81" s="41">
        <f>H82+H83+H84+H85++H86++H87</f>
        <v>762.24</v>
      </c>
    </row>
    <row r="82" spans="1:8" ht="14.25">
      <c r="A82" s="10">
        <f aca="true" t="shared" si="6" ref="A82:A87">A81+0.1</f>
        <v>13.1</v>
      </c>
      <c r="B82" s="4"/>
      <c r="C82" s="16" t="s">
        <v>129</v>
      </c>
      <c r="D82" s="4" t="s">
        <v>72</v>
      </c>
      <c r="E82" s="8">
        <v>7.88</v>
      </c>
      <c r="F82" s="10">
        <f>E82*F81</f>
        <v>31.52</v>
      </c>
      <c r="G82" s="8">
        <v>4.6</v>
      </c>
      <c r="H82" s="25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130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5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168</v>
      </c>
      <c r="D84" s="4" t="s">
        <v>57</v>
      </c>
      <c r="E84" s="8">
        <v>1</v>
      </c>
      <c r="F84" s="10">
        <f>E84*F81</f>
        <v>4</v>
      </c>
      <c r="G84" s="8">
        <v>110</v>
      </c>
      <c r="H84" s="25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109</v>
      </c>
      <c r="D85" s="4" t="s">
        <v>22</v>
      </c>
      <c r="E85" s="8">
        <v>1</v>
      </c>
      <c r="F85" s="10">
        <f>E85*F81</f>
        <v>4</v>
      </c>
      <c r="G85" s="8">
        <v>25</v>
      </c>
      <c r="H85" s="25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98</v>
      </c>
      <c r="D86" s="4" t="s">
        <v>22</v>
      </c>
      <c r="E86" s="8">
        <v>2</v>
      </c>
      <c r="F86" s="10">
        <f>E86*F81</f>
        <v>8</v>
      </c>
      <c r="G86" s="8">
        <v>9</v>
      </c>
      <c r="H86" s="25">
        <f t="shared" si="7"/>
        <v>72</v>
      </c>
    </row>
    <row r="87" spans="1:8" ht="14.25">
      <c r="A87" s="10">
        <f t="shared" si="6"/>
        <v>13.599999999999998</v>
      </c>
      <c r="B87" s="4"/>
      <c r="C87" s="16" t="s">
        <v>46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5">
        <f t="shared" si="7"/>
        <v>4.736</v>
      </c>
    </row>
    <row r="88" spans="1:8" s="14" customFormat="1" ht="45" customHeight="1">
      <c r="A88" s="3" t="s">
        <v>26</v>
      </c>
      <c r="B88" s="3" t="s">
        <v>127</v>
      </c>
      <c r="C88" s="5" t="s">
        <v>169</v>
      </c>
      <c r="D88" s="3" t="s">
        <v>97</v>
      </c>
      <c r="E88" s="12"/>
      <c r="F88" s="17">
        <v>1</v>
      </c>
      <c r="G88" s="12"/>
      <c r="H88" s="41">
        <f>H89++H90++H91++H92</f>
        <v>154.31199999999998</v>
      </c>
    </row>
    <row r="89" spans="1:8" ht="14.25">
      <c r="A89" s="10">
        <f>A88+0.1</f>
        <v>14.1</v>
      </c>
      <c r="B89" s="4"/>
      <c r="C89" s="16" t="s">
        <v>125</v>
      </c>
      <c r="D89" s="4" t="s">
        <v>72</v>
      </c>
      <c r="E89" s="8">
        <v>4.2</v>
      </c>
      <c r="F89" s="10">
        <f>E89*F88</f>
        <v>4.2</v>
      </c>
      <c r="G89" s="8">
        <v>4.6</v>
      </c>
      <c r="H89" s="25">
        <f>F89*G89</f>
        <v>19.32</v>
      </c>
    </row>
    <row r="90" spans="1:8" ht="14.25">
      <c r="A90" s="10">
        <f>A89+0.1</f>
        <v>14.2</v>
      </c>
      <c r="B90" s="4"/>
      <c r="C90" s="16" t="s">
        <v>126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5">
        <f>F90*G90</f>
        <v>1.024</v>
      </c>
    </row>
    <row r="91" spans="1:8" ht="14.25">
      <c r="A91" s="10">
        <f>A90+0.1</f>
        <v>14.299999999999999</v>
      </c>
      <c r="B91" s="4"/>
      <c r="C91" s="16" t="s">
        <v>144</v>
      </c>
      <c r="D91" s="4" t="s">
        <v>57</v>
      </c>
      <c r="E91" s="8">
        <v>1</v>
      </c>
      <c r="F91" s="10">
        <f>E91*F88</f>
        <v>1</v>
      </c>
      <c r="G91" s="10">
        <v>130</v>
      </c>
      <c r="H91" s="25">
        <f>F91*G91</f>
        <v>130</v>
      </c>
    </row>
    <row r="92" spans="1:8" ht="14.25">
      <c r="A92" s="10">
        <f>A91+0.1</f>
        <v>14.399999999999999</v>
      </c>
      <c r="B92" s="4"/>
      <c r="C92" s="16" t="s">
        <v>46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5">
        <f>F92*G92</f>
        <v>3.968</v>
      </c>
    </row>
    <row r="93" spans="1:8" s="14" customFormat="1" ht="45.75" customHeight="1">
      <c r="A93" s="3" t="s">
        <v>66</v>
      </c>
      <c r="B93" s="3" t="s">
        <v>128</v>
      </c>
      <c r="C93" s="5" t="s">
        <v>170</v>
      </c>
      <c r="D93" s="3" t="s">
        <v>97</v>
      </c>
      <c r="E93" s="12"/>
      <c r="F93" s="17">
        <v>2</v>
      </c>
      <c r="G93" s="12"/>
      <c r="H93" s="41">
        <f>H94+H95+H96+H97++H98++H99</f>
        <v>401.12</v>
      </c>
    </row>
    <row r="94" spans="1:8" ht="14.25">
      <c r="A94" s="10">
        <f aca="true" t="shared" si="8" ref="A94:A99">A93+0.1</f>
        <v>15.1</v>
      </c>
      <c r="B94" s="4"/>
      <c r="C94" s="16" t="s">
        <v>129</v>
      </c>
      <c r="D94" s="4" t="s">
        <v>72</v>
      </c>
      <c r="E94" s="8">
        <v>7.88</v>
      </c>
      <c r="F94" s="10">
        <f>E94*F93</f>
        <v>15.76</v>
      </c>
      <c r="G94" s="8">
        <v>4.6</v>
      </c>
      <c r="H94" s="25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130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5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172</v>
      </c>
      <c r="D96" s="4" t="s">
        <v>57</v>
      </c>
      <c r="E96" s="8">
        <v>1</v>
      </c>
      <c r="F96" s="10">
        <f>E96*F93</f>
        <v>2</v>
      </c>
      <c r="G96" s="8">
        <v>120</v>
      </c>
      <c r="H96" s="25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109</v>
      </c>
      <c r="D97" s="4" t="s">
        <v>22</v>
      </c>
      <c r="E97" s="8">
        <v>1</v>
      </c>
      <c r="F97" s="10">
        <f>E97*F93</f>
        <v>2</v>
      </c>
      <c r="G97" s="8">
        <v>25</v>
      </c>
      <c r="H97" s="25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98</v>
      </c>
      <c r="D98" s="4" t="s">
        <v>22</v>
      </c>
      <c r="E98" s="8">
        <v>2</v>
      </c>
      <c r="F98" s="10">
        <f>E98*F93</f>
        <v>4</v>
      </c>
      <c r="G98" s="8">
        <v>9</v>
      </c>
      <c r="H98" s="25">
        <f t="shared" si="9"/>
        <v>36</v>
      </c>
    </row>
    <row r="99" spans="1:8" ht="14.25">
      <c r="A99" s="10">
        <f t="shared" si="8"/>
        <v>15.599999999999998</v>
      </c>
      <c r="B99" s="4"/>
      <c r="C99" s="16" t="s">
        <v>46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5">
        <f t="shared" si="9"/>
        <v>2.368</v>
      </c>
    </row>
    <row r="100" spans="1:8" s="14" customFormat="1" ht="47.25" customHeight="1">
      <c r="A100" s="3" t="s">
        <v>32</v>
      </c>
      <c r="B100" s="3" t="s">
        <v>128</v>
      </c>
      <c r="C100" s="5" t="s">
        <v>171</v>
      </c>
      <c r="D100" s="3" t="s">
        <v>97</v>
      </c>
      <c r="E100" s="12"/>
      <c r="F100" s="17">
        <v>1</v>
      </c>
      <c r="G100" s="12"/>
      <c r="H100" s="41">
        <f>H101+H102++H103++H104++H105</f>
        <v>152.56</v>
      </c>
    </row>
    <row r="101" spans="1:8" ht="14.25">
      <c r="A101" s="10">
        <f>A100+0.1</f>
        <v>16.1</v>
      </c>
      <c r="B101" s="4"/>
      <c r="C101" s="16" t="s">
        <v>129</v>
      </c>
      <c r="D101" s="4" t="s">
        <v>72</v>
      </c>
      <c r="E101" s="8">
        <v>7.88</v>
      </c>
      <c r="F101" s="10">
        <f>E101*F100</f>
        <v>7.88</v>
      </c>
      <c r="G101" s="8">
        <v>4.6</v>
      </c>
      <c r="H101" s="25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130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5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171</v>
      </c>
      <c r="D103" s="4" t="s">
        <v>57</v>
      </c>
      <c r="E103" s="8">
        <v>1</v>
      </c>
      <c r="F103" s="10">
        <f>E103*F100</f>
        <v>1</v>
      </c>
      <c r="G103" s="8">
        <v>90</v>
      </c>
      <c r="H103" s="25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109</v>
      </c>
      <c r="D104" s="4" t="s">
        <v>22</v>
      </c>
      <c r="E104" s="8">
        <v>1</v>
      </c>
      <c r="F104" s="10">
        <f>E104*F100</f>
        <v>1</v>
      </c>
      <c r="G104" s="8">
        <v>25</v>
      </c>
      <c r="H104" s="25">
        <f>F104*G104</f>
        <v>25</v>
      </c>
    </row>
    <row r="105" spans="1:8" ht="14.25">
      <c r="A105" s="10">
        <f>A104+0.1</f>
        <v>16.500000000000007</v>
      </c>
      <c r="B105" s="4"/>
      <c r="C105" s="16" t="s">
        <v>46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5">
        <f>F105*G105</f>
        <v>1.184</v>
      </c>
    </row>
    <row r="106" spans="1:8" s="14" customFormat="1" ht="48" customHeight="1">
      <c r="A106" s="3" t="s">
        <v>33</v>
      </c>
      <c r="B106" s="3" t="s">
        <v>99</v>
      </c>
      <c r="C106" s="5" t="s">
        <v>131</v>
      </c>
      <c r="D106" s="3" t="s">
        <v>73</v>
      </c>
      <c r="E106" s="12"/>
      <c r="F106" s="17">
        <v>7</v>
      </c>
      <c r="G106" s="12"/>
      <c r="H106" s="41">
        <f>H107+H108+H109+H110</f>
        <v>125.013</v>
      </c>
    </row>
    <row r="107" spans="1:8" ht="14.25">
      <c r="A107" s="10">
        <f>A106+0.1</f>
        <v>17.1</v>
      </c>
      <c r="B107" s="4"/>
      <c r="C107" s="16" t="s">
        <v>107</v>
      </c>
      <c r="D107" s="4" t="s">
        <v>72</v>
      </c>
      <c r="E107" s="8">
        <v>0.529</v>
      </c>
      <c r="F107" s="10">
        <f>E107*F106</f>
        <v>3.7030000000000003</v>
      </c>
      <c r="G107" s="8">
        <v>4.6</v>
      </c>
      <c r="H107" s="25">
        <f>F107*G107</f>
        <v>17.0338</v>
      </c>
    </row>
    <row r="108" spans="1:8" ht="14.25">
      <c r="A108" s="10">
        <f>A107+0.1</f>
        <v>17.200000000000003</v>
      </c>
      <c r="B108" s="4"/>
      <c r="C108" s="16" t="s">
        <v>67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5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132</v>
      </c>
      <c r="D109" s="4" t="s">
        <v>73</v>
      </c>
      <c r="E109" s="8">
        <v>1</v>
      </c>
      <c r="F109" s="10">
        <f>E109*F106</f>
        <v>7</v>
      </c>
      <c r="G109" s="10">
        <v>15</v>
      </c>
      <c r="H109" s="25">
        <f>F109*G109</f>
        <v>105</v>
      </c>
    </row>
    <row r="110" spans="1:8" ht="14.25">
      <c r="A110" s="10">
        <f>A109+0.1</f>
        <v>17.400000000000006</v>
      </c>
      <c r="B110" s="4"/>
      <c r="C110" s="16" t="s">
        <v>46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5">
        <f>F110*G110</f>
        <v>2.4640000000000004</v>
      </c>
    </row>
    <row r="111" spans="1:8" s="14" customFormat="1" ht="45" customHeight="1">
      <c r="A111" s="3" t="s">
        <v>35</v>
      </c>
      <c r="B111" s="3" t="s">
        <v>99</v>
      </c>
      <c r="C111" s="5" t="s">
        <v>173</v>
      </c>
      <c r="D111" s="3" t="s">
        <v>73</v>
      </c>
      <c r="E111" s="12"/>
      <c r="F111" s="17">
        <v>2</v>
      </c>
      <c r="G111" s="12"/>
      <c r="H111" s="41">
        <f>H112+H113+H114+H115</f>
        <v>154.65120000000002</v>
      </c>
    </row>
    <row r="112" spans="1:8" ht="14.25">
      <c r="A112" s="10">
        <f>A111+0.1</f>
        <v>18.1</v>
      </c>
      <c r="B112" s="4"/>
      <c r="C112" s="16" t="s">
        <v>174</v>
      </c>
      <c r="D112" s="4" t="s">
        <v>72</v>
      </c>
      <c r="E112" s="8">
        <v>1.5</v>
      </c>
      <c r="F112" s="10">
        <f>E112*F111</f>
        <v>3</v>
      </c>
      <c r="G112" s="8">
        <v>4.6</v>
      </c>
      <c r="H112" s="25">
        <f>F112*G112</f>
        <v>13.799999999999999</v>
      </c>
    </row>
    <row r="113" spans="1:8" ht="14.25">
      <c r="A113" s="10">
        <f>A112+0.1</f>
        <v>18.200000000000003</v>
      </c>
      <c r="B113" s="4"/>
      <c r="C113" s="16" t="s">
        <v>67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5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173</v>
      </c>
      <c r="D114" s="4" t="s">
        <v>73</v>
      </c>
      <c r="E114" s="8">
        <v>1</v>
      </c>
      <c r="F114" s="10">
        <f>E114*F111</f>
        <v>2</v>
      </c>
      <c r="G114" s="10">
        <v>70</v>
      </c>
      <c r="H114" s="25">
        <f>F114*G114</f>
        <v>140</v>
      </c>
    </row>
    <row r="115" spans="1:8" ht="14.25">
      <c r="A115" s="10">
        <f>A114+0.1</f>
        <v>18.400000000000006</v>
      </c>
      <c r="B115" s="4"/>
      <c r="C115" s="16" t="s">
        <v>46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5">
        <f>F115*G115</f>
        <v>0.7040000000000001</v>
      </c>
    </row>
    <row r="116" spans="1:8" s="14" customFormat="1" ht="45" customHeight="1">
      <c r="A116" s="3" t="s">
        <v>36</v>
      </c>
      <c r="B116" s="3" t="s">
        <v>99</v>
      </c>
      <c r="C116" s="5" t="s">
        <v>146</v>
      </c>
      <c r="D116" s="3" t="s">
        <v>73</v>
      </c>
      <c r="E116" s="12"/>
      <c r="F116" s="17">
        <v>3</v>
      </c>
      <c r="G116" s="12"/>
      <c r="H116" s="41">
        <f>H117+H118+H119+H120</f>
        <v>908.577</v>
      </c>
    </row>
    <row r="117" spans="1:8" ht="14.25">
      <c r="A117" s="10">
        <f>A116+0.1</f>
        <v>19.1</v>
      </c>
      <c r="B117" s="4"/>
      <c r="C117" s="16" t="s">
        <v>107</v>
      </c>
      <c r="D117" s="4" t="s">
        <v>72</v>
      </c>
      <c r="E117" s="8">
        <v>0.529</v>
      </c>
      <c r="F117" s="10">
        <f>E117*F116</f>
        <v>1.5870000000000002</v>
      </c>
      <c r="G117" s="8">
        <v>4.6</v>
      </c>
      <c r="H117" s="25">
        <f>F117*G117</f>
        <v>7.3002</v>
      </c>
    </row>
    <row r="118" spans="1:8" ht="14.25">
      <c r="A118" s="10">
        <f>A117+0.1</f>
        <v>19.200000000000003</v>
      </c>
      <c r="B118" s="4"/>
      <c r="C118" s="16" t="s">
        <v>67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5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145</v>
      </c>
      <c r="D119" s="4" t="s">
        <v>73</v>
      </c>
      <c r="E119" s="8">
        <v>1</v>
      </c>
      <c r="F119" s="10">
        <f>E119*F116</f>
        <v>3</v>
      </c>
      <c r="G119" s="10">
        <v>300</v>
      </c>
      <c r="H119" s="25">
        <f>F119*G119</f>
        <v>900</v>
      </c>
    </row>
    <row r="120" spans="1:8" ht="14.25">
      <c r="A120" s="10">
        <f>A119+0.1</f>
        <v>19.400000000000006</v>
      </c>
      <c r="B120" s="4"/>
      <c r="C120" s="16" t="s">
        <v>46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5">
        <f>F120*G120</f>
        <v>1.056</v>
      </c>
    </row>
    <row r="121" spans="1:8" s="14" customFormat="1" ht="52.5" customHeight="1">
      <c r="A121" s="3" t="s">
        <v>37</v>
      </c>
      <c r="B121" s="3" t="s">
        <v>41</v>
      </c>
      <c r="C121" s="5" t="s">
        <v>100</v>
      </c>
      <c r="D121" s="3" t="s">
        <v>22</v>
      </c>
      <c r="E121" s="17"/>
      <c r="F121" s="17">
        <v>8</v>
      </c>
      <c r="G121" s="17"/>
      <c r="H121" s="41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59</v>
      </c>
      <c r="D122" s="4" t="s">
        <v>44</v>
      </c>
      <c r="E122" s="9">
        <v>0.76</v>
      </c>
      <c r="F122" s="10">
        <f>E122*F121</f>
        <v>6.08</v>
      </c>
      <c r="G122" s="8">
        <v>4.6</v>
      </c>
      <c r="H122" s="25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60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5">
        <f>F123*G123</f>
        <v>11.776000000000002</v>
      </c>
    </row>
    <row r="124" spans="1:10" ht="12.75">
      <c r="A124" s="3"/>
      <c r="B124" s="4"/>
      <c r="C124" s="3" t="s">
        <v>27</v>
      </c>
      <c r="D124" s="3" t="s">
        <v>0</v>
      </c>
      <c r="E124" s="12"/>
      <c r="F124" s="12"/>
      <c r="G124" s="15"/>
      <c r="H124" s="41" t="e">
        <f>H121++#REF!++#REF!+H116++H111+H106++H81++H76+#REF!+H70++H64++#REF!++H51++H29++H22++H15</f>
        <v>#REF!</v>
      </c>
      <c r="I124" s="30"/>
      <c r="J124" s="14"/>
    </row>
    <row r="125" spans="1:10" ht="16.5" customHeight="1">
      <c r="A125" s="3"/>
      <c r="B125" s="4"/>
      <c r="C125" s="3" t="s">
        <v>29</v>
      </c>
      <c r="D125" s="3" t="s">
        <v>0</v>
      </c>
      <c r="E125" s="12"/>
      <c r="F125" s="12"/>
      <c r="G125" s="12"/>
      <c r="H125" s="41" t="e">
        <f>H122+#REF!+#REF!+H117+H112+H107+H82+H77+#REF!+H71+H65+#REF!+#REF!+H52+H30+H23+H16</f>
        <v>#REF!</v>
      </c>
      <c r="I125" s="43"/>
      <c r="J125" s="14"/>
    </row>
    <row r="126" spans="1:10" ht="27.75" customHeight="1">
      <c r="A126" s="3"/>
      <c r="B126" s="4"/>
      <c r="C126" s="3" t="s">
        <v>38</v>
      </c>
      <c r="D126" s="3" t="s">
        <v>0</v>
      </c>
      <c r="E126" s="12"/>
      <c r="F126" s="12"/>
      <c r="G126" s="12"/>
      <c r="H126" s="41" t="e">
        <f>H124-H125</f>
        <v>#REF!</v>
      </c>
      <c r="I126" s="14"/>
      <c r="J126" s="14"/>
    </row>
    <row r="127" spans="1:10" ht="15">
      <c r="A127" s="3"/>
      <c r="B127" s="4"/>
      <c r="C127" s="5" t="s">
        <v>142</v>
      </c>
      <c r="D127" s="5"/>
      <c r="E127" s="11"/>
      <c r="F127" s="11"/>
      <c r="G127" s="11"/>
      <c r="H127" s="25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8</v>
      </c>
      <c r="D128" s="3" t="s">
        <v>0</v>
      </c>
      <c r="E128" s="12"/>
      <c r="F128" s="12"/>
      <c r="G128" s="12"/>
      <c r="H128" s="41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136</v>
      </c>
      <c r="D129" s="3" t="s">
        <v>0</v>
      </c>
      <c r="E129" s="12"/>
      <c r="F129" s="12"/>
      <c r="G129" s="12"/>
      <c r="H129" s="41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8</v>
      </c>
      <c r="D130" s="3" t="s">
        <v>0</v>
      </c>
      <c r="E130" s="12"/>
      <c r="F130" s="12"/>
      <c r="G130" s="12"/>
      <c r="H130" s="41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137</v>
      </c>
      <c r="D131" s="3" t="s">
        <v>0</v>
      </c>
      <c r="E131" s="12"/>
      <c r="F131" s="12"/>
      <c r="G131" s="12"/>
      <c r="H131" s="41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39</v>
      </c>
      <c r="D132" s="3" t="s">
        <v>0</v>
      </c>
      <c r="E132" s="8"/>
      <c r="F132" s="8"/>
      <c r="G132" s="24"/>
      <c r="H132" s="41" t="e">
        <f>H130+H131</f>
        <v>#REF!</v>
      </c>
    </row>
    <row r="135" spans="1:7" ht="15">
      <c r="A135" s="33"/>
      <c r="B135" s="33"/>
      <c r="C135" s="33"/>
      <c r="D135" s="33"/>
      <c r="E135" s="33"/>
      <c r="F135" s="33"/>
      <c r="G135" s="33"/>
    </row>
    <row r="136" spans="1:9" ht="15" customHeight="1">
      <c r="A136" s="422" t="s">
        <v>101</v>
      </c>
      <c r="B136" s="422"/>
      <c r="C136" s="422"/>
      <c r="D136" s="422"/>
      <c r="E136" s="422"/>
      <c r="F136" s="422"/>
      <c r="G136" s="422"/>
      <c r="H136" s="422"/>
      <c r="I136" s="27"/>
    </row>
    <row r="139" spans="3:10" ht="15" customHeight="1">
      <c r="C139" s="423"/>
      <c r="D139" s="423"/>
      <c r="E139" s="423"/>
      <c r="F139" s="423"/>
      <c r="G139" s="423"/>
      <c r="H139" s="423"/>
      <c r="I139" s="423"/>
      <c r="J139" s="423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1:H1"/>
    <mergeCell ref="A3:H3"/>
    <mergeCell ref="A4:H4"/>
    <mergeCell ref="A6:H6"/>
    <mergeCell ref="A7:D7"/>
    <mergeCell ref="A8:D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3"/>
  <sheetViews>
    <sheetView view="pageBreakPreview" zoomScaleSheetLayoutView="100" zoomScalePageLayoutView="0" workbookViewId="0" topLeftCell="A29">
      <selection activeCell="J37" sqref="J37"/>
    </sheetView>
  </sheetViews>
  <sheetFormatPr defaultColWidth="9.00390625" defaultRowHeight="12.75"/>
  <cols>
    <col min="1" max="1" width="3.75390625" style="0" customWidth="1"/>
    <col min="2" max="2" width="40.625" style="0" customWidth="1"/>
    <col min="3" max="3" width="7.375" style="0" customWidth="1"/>
    <col min="4" max="4" width="9.875" style="0" customWidth="1"/>
    <col min="5" max="5" width="8.25390625" style="0" customWidth="1"/>
    <col min="6" max="6" width="9.375" style="132" customWidth="1"/>
    <col min="7" max="7" width="12.625" style="0" customWidth="1"/>
  </cols>
  <sheetData>
    <row r="1" spans="1:8" ht="42" customHeight="1">
      <c r="A1" s="434" t="s">
        <v>458</v>
      </c>
      <c r="B1" s="434"/>
      <c r="C1" s="434"/>
      <c r="D1" s="434"/>
      <c r="E1" s="434"/>
      <c r="F1" s="434"/>
      <c r="G1" s="434"/>
      <c r="H1" s="157"/>
    </row>
    <row r="2" spans="1:8" ht="32.25" customHeight="1">
      <c r="A2" s="435" t="s">
        <v>28</v>
      </c>
      <c r="B2" s="435"/>
      <c r="C2" s="435"/>
      <c r="D2" s="435"/>
      <c r="E2" s="435"/>
      <c r="F2" s="435"/>
      <c r="G2" s="435"/>
      <c r="H2" s="157"/>
    </row>
    <row r="3" spans="1:8" ht="29.25" customHeight="1">
      <c r="A3" s="435" t="s">
        <v>3</v>
      </c>
      <c r="B3" s="435"/>
      <c r="C3" s="435"/>
      <c r="D3" s="435"/>
      <c r="E3" s="435"/>
      <c r="F3" s="435"/>
      <c r="G3" s="435"/>
      <c r="H3" s="157"/>
    </row>
    <row r="4" spans="1:8" ht="32.25" customHeight="1">
      <c r="A4" s="436" t="s">
        <v>1</v>
      </c>
      <c r="B4" s="436" t="s">
        <v>21</v>
      </c>
      <c r="C4" s="438" t="s">
        <v>9</v>
      </c>
      <c r="D4" s="432" t="s">
        <v>17</v>
      </c>
      <c r="E4" s="433"/>
      <c r="F4" s="432"/>
      <c r="G4" s="433"/>
      <c r="H4" s="133"/>
    </row>
    <row r="5" spans="1:8" ht="88.5" customHeight="1">
      <c r="A5" s="437"/>
      <c r="B5" s="437"/>
      <c r="C5" s="439"/>
      <c r="D5" s="388" t="s">
        <v>9</v>
      </c>
      <c r="E5" s="388" t="s">
        <v>19</v>
      </c>
      <c r="F5" s="388" t="s">
        <v>689</v>
      </c>
      <c r="G5" s="385" t="s">
        <v>690</v>
      </c>
      <c r="H5" s="133"/>
    </row>
    <row r="6" spans="1:8" ht="32.25" customHeight="1">
      <c r="A6" s="387" t="s">
        <v>11</v>
      </c>
      <c r="B6" s="387" t="s">
        <v>565</v>
      </c>
      <c r="C6" s="387" t="s">
        <v>238</v>
      </c>
      <c r="D6" s="124"/>
      <c r="E6" s="137">
        <v>0.027</v>
      </c>
      <c r="F6" s="124"/>
      <c r="G6" s="56"/>
      <c r="H6" s="133"/>
    </row>
    <row r="7" spans="1:8" ht="13.5">
      <c r="A7" s="44">
        <v>1.1</v>
      </c>
      <c r="B7" s="47" t="s">
        <v>29</v>
      </c>
      <c r="C7" s="48" t="s">
        <v>44</v>
      </c>
      <c r="D7" s="44">
        <v>1330</v>
      </c>
      <c r="E7" s="44">
        <f>D7*E6</f>
        <v>35.91</v>
      </c>
      <c r="F7" s="99"/>
      <c r="G7" s="44"/>
      <c r="H7" s="133"/>
    </row>
    <row r="8" spans="1:8" ht="13.5">
      <c r="A8" s="44">
        <v>1.2</v>
      </c>
      <c r="B8" s="47" t="s">
        <v>180</v>
      </c>
      <c r="C8" s="386" t="s">
        <v>0</v>
      </c>
      <c r="D8" s="48">
        <v>336</v>
      </c>
      <c r="E8" s="44">
        <f>D8*E6</f>
        <v>9.072</v>
      </c>
      <c r="F8" s="44"/>
      <c r="G8" s="44"/>
      <c r="H8" s="133"/>
    </row>
    <row r="9" spans="1:8" ht="15.75">
      <c r="A9" s="44">
        <v>1.3</v>
      </c>
      <c r="B9" s="47" t="s">
        <v>457</v>
      </c>
      <c r="C9" s="48" t="s">
        <v>50</v>
      </c>
      <c r="D9" s="44">
        <v>101.5</v>
      </c>
      <c r="E9" s="46">
        <f>D9*E6</f>
        <v>2.7405</v>
      </c>
      <c r="F9" s="99"/>
      <c r="G9" s="44"/>
      <c r="H9" s="133"/>
    </row>
    <row r="10" spans="1:8" ht="15.75">
      <c r="A10" s="44">
        <v>1.4</v>
      </c>
      <c r="B10" s="47" t="s">
        <v>68</v>
      </c>
      <c r="C10" s="48" t="s">
        <v>48</v>
      </c>
      <c r="D10" s="44">
        <v>242</v>
      </c>
      <c r="E10" s="44">
        <f>D10*E6</f>
        <v>6.534</v>
      </c>
      <c r="F10" s="384"/>
      <c r="G10" s="44"/>
      <c r="H10" s="133"/>
    </row>
    <row r="11" spans="1:8" ht="15.75">
      <c r="A11" s="44">
        <v>1.5</v>
      </c>
      <c r="B11" s="47" t="s">
        <v>199</v>
      </c>
      <c r="C11" s="48" t="s">
        <v>50</v>
      </c>
      <c r="D11" s="48">
        <v>6.48</v>
      </c>
      <c r="E11" s="44">
        <f>D11*E6</f>
        <v>0.17496</v>
      </c>
      <c r="F11" s="384"/>
      <c r="G11" s="44"/>
      <c r="H11" s="133"/>
    </row>
    <row r="12" spans="1:8" ht="13.5">
      <c r="A12" s="44">
        <v>1.6</v>
      </c>
      <c r="B12" s="47" t="s">
        <v>83</v>
      </c>
      <c r="C12" s="48" t="s">
        <v>31</v>
      </c>
      <c r="D12" s="48">
        <v>0.15</v>
      </c>
      <c r="E12" s="46">
        <f>D12*E6</f>
        <v>0.00405</v>
      </c>
      <c r="F12" s="99"/>
      <c r="G12" s="44"/>
      <c r="H12" s="133"/>
    </row>
    <row r="13" spans="1:8" ht="13.5">
      <c r="A13" s="44">
        <v>1.7</v>
      </c>
      <c r="B13" s="304" t="s">
        <v>53</v>
      </c>
      <c r="C13" s="305" t="s">
        <v>0</v>
      </c>
      <c r="D13" s="306">
        <v>60</v>
      </c>
      <c r="E13" s="306">
        <f>D13*E6</f>
        <v>1.6199999999999999</v>
      </c>
      <c r="F13" s="99"/>
      <c r="G13" s="306"/>
      <c r="H13" s="133"/>
    </row>
    <row r="14" spans="1:8" ht="27">
      <c r="A14" s="73">
        <v>2</v>
      </c>
      <c r="B14" s="81" t="s">
        <v>562</v>
      </c>
      <c r="C14" s="98" t="s">
        <v>31</v>
      </c>
      <c r="D14" s="137"/>
      <c r="E14" s="135">
        <v>0.0674</v>
      </c>
      <c r="F14" s="98"/>
      <c r="G14" s="56"/>
      <c r="H14" s="133"/>
    </row>
    <row r="15" spans="1:8" ht="26.25" customHeight="1">
      <c r="A15" s="73">
        <v>3</v>
      </c>
      <c r="B15" s="81" t="s">
        <v>564</v>
      </c>
      <c r="C15" s="98" t="s">
        <v>31</v>
      </c>
      <c r="D15" s="137"/>
      <c r="E15" s="135">
        <v>0.72025</v>
      </c>
      <c r="F15" s="98"/>
      <c r="G15" s="56"/>
      <c r="H15" s="133"/>
    </row>
    <row r="16" spans="1:8" ht="50.25" customHeight="1">
      <c r="A16" s="387" t="s">
        <v>14</v>
      </c>
      <c r="B16" s="387" t="s">
        <v>567</v>
      </c>
      <c r="C16" s="387" t="s">
        <v>239</v>
      </c>
      <c r="D16" s="124"/>
      <c r="E16" s="137">
        <v>0.053</v>
      </c>
      <c r="F16" s="124"/>
      <c r="G16" s="56"/>
      <c r="H16" s="133"/>
    </row>
    <row r="17" spans="1:8" ht="15" customHeight="1">
      <c r="A17" s="157"/>
      <c r="B17" s="139" t="s">
        <v>29</v>
      </c>
      <c r="C17" s="386" t="s">
        <v>44</v>
      </c>
      <c r="D17" s="99">
        <v>854</v>
      </c>
      <c r="E17" s="48">
        <f>D17*E16</f>
        <v>45.262</v>
      </c>
      <c r="F17" s="99"/>
      <c r="G17" s="44"/>
      <c r="H17" s="133"/>
    </row>
    <row r="18" spans="1:8" ht="13.5">
      <c r="A18" s="157"/>
      <c r="B18" s="139" t="s">
        <v>64</v>
      </c>
      <c r="C18" s="386" t="s">
        <v>55</v>
      </c>
      <c r="D18" s="99">
        <v>106</v>
      </c>
      <c r="E18" s="48">
        <f>D18*E16</f>
        <v>5.617999999999999</v>
      </c>
      <c r="F18" s="99"/>
      <c r="G18" s="44"/>
      <c r="H18" s="133"/>
    </row>
    <row r="19" spans="1:8" ht="13.5" customHeight="1">
      <c r="A19" s="157"/>
      <c r="B19" s="139" t="s">
        <v>349</v>
      </c>
      <c r="C19" s="386" t="s">
        <v>50</v>
      </c>
      <c r="D19" s="99">
        <v>101.5</v>
      </c>
      <c r="E19" s="48">
        <f>D19*E16</f>
        <v>5.3795</v>
      </c>
      <c r="F19" s="99"/>
      <c r="G19" s="44"/>
      <c r="H19" s="133"/>
    </row>
    <row r="20" spans="1:8" ht="15.75">
      <c r="A20" s="157"/>
      <c r="B20" s="139" t="s">
        <v>68</v>
      </c>
      <c r="C20" s="386" t="s">
        <v>48</v>
      </c>
      <c r="D20" s="99">
        <v>140</v>
      </c>
      <c r="E20" s="48">
        <f>D20*E16</f>
        <v>7.42</v>
      </c>
      <c r="F20" s="384"/>
      <c r="G20" s="44"/>
      <c r="H20" s="133"/>
    </row>
    <row r="21" spans="1:8" ht="14.25" customHeight="1">
      <c r="A21" s="157"/>
      <c r="B21" s="139" t="s">
        <v>69</v>
      </c>
      <c r="C21" s="386" t="s">
        <v>50</v>
      </c>
      <c r="D21" s="99">
        <v>1.45</v>
      </c>
      <c r="E21" s="45">
        <f>D21*E16</f>
        <v>0.07685</v>
      </c>
      <c r="F21" s="384"/>
      <c r="G21" s="44"/>
      <c r="H21" s="133"/>
    </row>
    <row r="22" spans="1:8" ht="15" customHeight="1">
      <c r="A22" s="157"/>
      <c r="B22" s="139" t="s">
        <v>83</v>
      </c>
      <c r="C22" s="386" t="s">
        <v>31</v>
      </c>
      <c r="D22" s="99">
        <v>0.25</v>
      </c>
      <c r="E22" s="45">
        <f>D22*E16</f>
        <v>0.01325</v>
      </c>
      <c r="F22" s="99"/>
      <c r="G22" s="44"/>
      <c r="H22" s="133"/>
    </row>
    <row r="23" spans="1:8" ht="15" customHeight="1">
      <c r="A23" s="157"/>
      <c r="B23" s="139" t="s">
        <v>70</v>
      </c>
      <c r="C23" s="386" t="s">
        <v>0</v>
      </c>
      <c r="D23" s="99">
        <v>74</v>
      </c>
      <c r="E23" s="46">
        <f>D23*E16</f>
        <v>3.9219999999999997</v>
      </c>
      <c r="F23" s="99"/>
      <c r="G23" s="44"/>
      <c r="H23" s="133"/>
    </row>
    <row r="24" spans="1:8" ht="18" customHeight="1">
      <c r="A24" s="73">
        <v>5</v>
      </c>
      <c r="B24" s="81" t="s">
        <v>560</v>
      </c>
      <c r="C24" s="98" t="s">
        <v>31</v>
      </c>
      <c r="D24" s="137"/>
      <c r="E24" s="135">
        <v>0.3524</v>
      </c>
      <c r="F24" s="98"/>
      <c r="G24" s="56"/>
      <c r="H24" s="133"/>
    </row>
    <row r="25" spans="1:8" ht="22.5" customHeight="1">
      <c r="A25" s="73">
        <v>6</v>
      </c>
      <c r="B25" s="81" t="s">
        <v>561</v>
      </c>
      <c r="C25" s="98" t="s">
        <v>31</v>
      </c>
      <c r="D25" s="137"/>
      <c r="E25" s="389">
        <v>0.6403</v>
      </c>
      <c r="F25" s="98"/>
      <c r="G25" s="56"/>
      <c r="H25" s="133"/>
    </row>
    <row r="26" spans="1:8" ht="35.25" customHeight="1">
      <c r="A26" s="63">
        <v>7</v>
      </c>
      <c r="B26" s="63" t="s">
        <v>357</v>
      </c>
      <c r="C26" s="63" t="s">
        <v>196</v>
      </c>
      <c r="D26" s="384"/>
      <c r="E26" s="219">
        <v>232.8</v>
      </c>
      <c r="F26" s="384"/>
      <c r="G26" s="98"/>
      <c r="H26" s="133"/>
    </row>
    <row r="27" spans="1:8" ht="16.5" customHeight="1">
      <c r="A27" s="384"/>
      <c r="B27" s="47" t="s">
        <v>192</v>
      </c>
      <c r="C27" s="384" t="s">
        <v>196</v>
      </c>
      <c r="D27" s="384">
        <f>0.188*1.6</f>
        <v>0.3008</v>
      </c>
      <c r="E27" s="48">
        <f>E26*D27</f>
        <v>70.02624</v>
      </c>
      <c r="F27" s="384"/>
      <c r="G27" s="48"/>
      <c r="H27" s="133"/>
    </row>
    <row r="28" spans="1:8" ht="16.5" customHeight="1">
      <c r="A28" s="384"/>
      <c r="B28" s="47" t="s">
        <v>193</v>
      </c>
      <c r="C28" s="384" t="s">
        <v>198</v>
      </c>
      <c r="D28" s="384">
        <f>0.0095*1.6</f>
        <v>0.0152</v>
      </c>
      <c r="E28" s="48">
        <f>E26*D28</f>
        <v>3.5385600000000004</v>
      </c>
      <c r="F28" s="384"/>
      <c r="G28" s="48"/>
      <c r="H28" s="133"/>
    </row>
    <row r="29" spans="1:8" ht="16.5" customHeight="1">
      <c r="A29" s="384"/>
      <c r="B29" s="47" t="s">
        <v>203</v>
      </c>
      <c r="C29" s="384" t="s">
        <v>190</v>
      </c>
      <c r="D29" s="384">
        <v>0.0505</v>
      </c>
      <c r="E29" s="48">
        <f>E26*D29</f>
        <v>11.756400000000001</v>
      </c>
      <c r="F29" s="384"/>
      <c r="G29" s="48"/>
      <c r="H29" s="133"/>
    </row>
    <row r="30" spans="1:8" ht="16.5" customHeight="1">
      <c r="A30" s="384"/>
      <c r="B30" s="47" t="s">
        <v>49</v>
      </c>
      <c r="C30" s="386" t="s">
        <v>0</v>
      </c>
      <c r="D30" s="384">
        <v>0.0636</v>
      </c>
      <c r="E30" s="48">
        <f>E26*D30</f>
        <v>14.806080000000001</v>
      </c>
      <c r="F30" s="99"/>
      <c r="G30" s="48"/>
      <c r="H30" s="133"/>
    </row>
    <row r="31" spans="1:8" ht="57.75" customHeight="1">
      <c r="A31" s="387" t="s">
        <v>5</v>
      </c>
      <c r="B31" s="387" t="s">
        <v>568</v>
      </c>
      <c r="C31" s="387" t="s">
        <v>237</v>
      </c>
      <c r="D31" s="124"/>
      <c r="E31" s="98">
        <v>57.49</v>
      </c>
      <c r="F31" s="56"/>
      <c r="G31" s="56"/>
      <c r="H31" s="133"/>
    </row>
    <row r="32" spans="1:8" ht="16.5" customHeight="1">
      <c r="A32" s="44"/>
      <c r="B32" s="139" t="s">
        <v>29</v>
      </c>
      <c r="C32" s="386" t="s">
        <v>44</v>
      </c>
      <c r="D32" s="99">
        <v>7.91</v>
      </c>
      <c r="E32" s="44">
        <f>D32*E31</f>
        <v>454.7459</v>
      </c>
      <c r="F32" s="99"/>
      <c r="G32" s="44"/>
      <c r="H32" s="133"/>
    </row>
    <row r="33" spans="1:8" ht="16.5" customHeight="1">
      <c r="A33" s="44"/>
      <c r="B33" s="139" t="s">
        <v>64</v>
      </c>
      <c r="C33" s="48" t="s">
        <v>0</v>
      </c>
      <c r="D33" s="99">
        <v>0.69</v>
      </c>
      <c r="E33" s="44">
        <f>D33*E31</f>
        <v>39.668099999999995</v>
      </c>
      <c r="F33" s="44"/>
      <c r="G33" s="44"/>
      <c r="H33" s="133"/>
    </row>
    <row r="34" spans="1:8" ht="21" customHeight="1">
      <c r="A34" s="44"/>
      <c r="B34" s="139" t="s">
        <v>178</v>
      </c>
      <c r="C34" s="48" t="s">
        <v>50</v>
      </c>
      <c r="D34" s="99">
        <v>0.11</v>
      </c>
      <c r="E34" s="46">
        <f>D34*E31</f>
        <v>6.3239</v>
      </c>
      <c r="F34" s="44"/>
      <c r="G34" s="44"/>
      <c r="H34" s="133"/>
    </row>
    <row r="35" spans="1:8" ht="36" customHeight="1">
      <c r="A35" s="44"/>
      <c r="B35" s="139" t="s">
        <v>459</v>
      </c>
      <c r="C35" s="386" t="s">
        <v>22</v>
      </c>
      <c r="D35" s="44">
        <v>65.5</v>
      </c>
      <c r="E35" s="44">
        <f>E31*D35</f>
        <v>3765.5950000000003</v>
      </c>
      <c r="F35" s="48"/>
      <c r="G35" s="44"/>
      <c r="H35" s="133"/>
    </row>
    <row r="36" spans="1:8" ht="27" customHeight="1">
      <c r="A36" s="44"/>
      <c r="B36" s="139" t="s">
        <v>46</v>
      </c>
      <c r="C36" s="386" t="s">
        <v>0</v>
      </c>
      <c r="D36" s="99">
        <v>0.12</v>
      </c>
      <c r="E36" s="44">
        <f>D36*E31</f>
        <v>6.8988</v>
      </c>
      <c r="F36" s="99"/>
      <c r="G36" s="44"/>
      <c r="H36" s="133"/>
    </row>
    <row r="37" spans="1:8" ht="43.5" customHeight="1">
      <c r="A37" s="63">
        <v>9</v>
      </c>
      <c r="B37" s="63" t="s">
        <v>569</v>
      </c>
      <c r="C37" s="63" t="s">
        <v>195</v>
      </c>
      <c r="D37" s="384"/>
      <c r="E37" s="124">
        <v>1.57</v>
      </c>
      <c r="F37" s="384"/>
      <c r="G37" s="98"/>
      <c r="H37" s="133"/>
    </row>
    <row r="38" spans="1:8" ht="16.5" customHeight="1">
      <c r="A38" s="384"/>
      <c r="B38" s="71" t="s">
        <v>192</v>
      </c>
      <c r="C38" s="384" t="s">
        <v>181</v>
      </c>
      <c r="D38" s="384">
        <v>3.36</v>
      </c>
      <c r="E38" s="48">
        <f>E37*D38</f>
        <v>5.2752</v>
      </c>
      <c r="F38" s="99"/>
      <c r="G38" s="44"/>
      <c r="H38" s="133"/>
    </row>
    <row r="39" spans="1:8" ht="16.5" customHeight="1">
      <c r="A39" s="384"/>
      <c r="B39" s="71" t="s">
        <v>193</v>
      </c>
      <c r="C39" s="384" t="s">
        <v>0</v>
      </c>
      <c r="D39" s="384">
        <v>0.92</v>
      </c>
      <c r="E39" s="48">
        <f>E37*D39</f>
        <v>1.4444000000000001</v>
      </c>
      <c r="F39" s="99"/>
      <c r="G39" s="44"/>
      <c r="H39" s="133"/>
    </row>
    <row r="40" spans="1:8" ht="16.5" customHeight="1">
      <c r="A40" s="384"/>
      <c r="B40" s="164" t="s">
        <v>206</v>
      </c>
      <c r="C40" s="384" t="s">
        <v>195</v>
      </c>
      <c r="D40" s="384">
        <v>0.11</v>
      </c>
      <c r="E40" s="48">
        <f>E37*D40</f>
        <v>0.17270000000000002</v>
      </c>
      <c r="F40" s="384"/>
      <c r="G40" s="48"/>
      <c r="H40" s="133"/>
    </row>
    <row r="41" spans="1:8" ht="16.5" customHeight="1">
      <c r="A41" s="384"/>
      <c r="B41" s="71" t="s">
        <v>207</v>
      </c>
      <c r="C41" s="384" t="s">
        <v>22</v>
      </c>
      <c r="D41" s="384">
        <v>125</v>
      </c>
      <c r="E41" s="48">
        <f>D41*E37</f>
        <v>196.25</v>
      </c>
      <c r="F41" s="384"/>
      <c r="G41" s="48"/>
      <c r="H41" s="133"/>
    </row>
    <row r="42" spans="1:8" ht="16.5" customHeight="1">
      <c r="A42" s="384"/>
      <c r="B42" s="71" t="s">
        <v>49</v>
      </c>
      <c r="C42" s="384" t="s">
        <v>0</v>
      </c>
      <c r="D42" s="384">
        <v>0.16</v>
      </c>
      <c r="E42" s="48">
        <f>E37*D42</f>
        <v>0.25120000000000003</v>
      </c>
      <c r="F42" s="99"/>
      <c r="G42" s="48"/>
      <c r="H42" s="133"/>
    </row>
    <row r="43" spans="1:8" ht="59.25" customHeight="1">
      <c r="A43" s="387" t="s">
        <v>7</v>
      </c>
      <c r="B43" s="140" t="s">
        <v>550</v>
      </c>
      <c r="C43" s="387" t="s">
        <v>237</v>
      </c>
      <c r="D43" s="99"/>
      <c r="E43" s="56">
        <v>7.5</v>
      </c>
      <c r="F43" s="124"/>
      <c r="G43" s="56"/>
      <c r="H43" s="133"/>
    </row>
    <row r="44" spans="1:8" ht="16.5" customHeight="1">
      <c r="A44" s="56"/>
      <c r="B44" s="139" t="s">
        <v>29</v>
      </c>
      <c r="C44" s="386" t="s">
        <v>44</v>
      </c>
      <c r="D44" s="99">
        <v>23.8</v>
      </c>
      <c r="E44" s="48">
        <f>D44*E43</f>
        <v>178.5</v>
      </c>
      <c r="F44" s="99"/>
      <c r="G44" s="44"/>
      <c r="H44" s="133"/>
    </row>
    <row r="45" spans="1:8" ht="16.5" customHeight="1">
      <c r="A45" s="56"/>
      <c r="B45" s="139" t="s">
        <v>64</v>
      </c>
      <c r="C45" s="386" t="s">
        <v>0</v>
      </c>
      <c r="D45" s="99">
        <v>2.1</v>
      </c>
      <c r="E45" s="48">
        <f>D45*E43</f>
        <v>15.75</v>
      </c>
      <c r="F45" s="99"/>
      <c r="G45" s="44"/>
      <c r="H45" s="133"/>
    </row>
    <row r="46" spans="1:8" ht="16.5" customHeight="1">
      <c r="A46" s="56"/>
      <c r="B46" s="139" t="s">
        <v>461</v>
      </c>
      <c r="C46" s="386" t="s">
        <v>23</v>
      </c>
      <c r="D46" s="99">
        <v>1.05</v>
      </c>
      <c r="E46" s="48">
        <f>D46*E43</f>
        <v>7.875</v>
      </c>
      <c r="F46" s="307"/>
      <c r="G46" s="44"/>
      <c r="H46" s="133"/>
    </row>
    <row r="47" spans="1:8" ht="16.5" customHeight="1">
      <c r="A47" s="56"/>
      <c r="B47" s="139" t="s">
        <v>462</v>
      </c>
      <c r="C47" s="386" t="s">
        <v>45</v>
      </c>
      <c r="D47" s="99">
        <v>4.38</v>
      </c>
      <c r="E47" s="48">
        <f>D47*E43</f>
        <v>32.85</v>
      </c>
      <c r="F47" s="48"/>
      <c r="G47" s="44"/>
      <c r="H47" s="133"/>
    </row>
    <row r="48" spans="1:8" ht="16.5" customHeight="1">
      <c r="A48" s="56"/>
      <c r="B48" s="139" t="s">
        <v>463</v>
      </c>
      <c r="C48" s="386" t="s">
        <v>45</v>
      </c>
      <c r="D48" s="99">
        <v>7.2</v>
      </c>
      <c r="E48" s="48">
        <f>D48*E43</f>
        <v>54</v>
      </c>
      <c r="F48" s="44"/>
      <c r="G48" s="44"/>
      <c r="H48" s="133"/>
    </row>
    <row r="49" spans="1:8" ht="16.5" customHeight="1">
      <c r="A49" s="56"/>
      <c r="B49" s="139" t="s">
        <v>46</v>
      </c>
      <c r="C49" s="386" t="s">
        <v>0</v>
      </c>
      <c r="D49" s="99">
        <v>3.44</v>
      </c>
      <c r="E49" s="48">
        <f>D49*E43</f>
        <v>25.8</v>
      </c>
      <c r="F49" s="99"/>
      <c r="G49" s="44"/>
      <c r="H49" s="133"/>
    </row>
    <row r="50" spans="1:8" ht="80.25" customHeight="1">
      <c r="A50" s="63">
        <v>11</v>
      </c>
      <c r="B50" s="81" t="s">
        <v>674</v>
      </c>
      <c r="C50" s="387" t="s">
        <v>241</v>
      </c>
      <c r="D50" s="384"/>
      <c r="E50" s="98">
        <v>502.7</v>
      </c>
      <c r="F50" s="384"/>
      <c r="G50" s="98"/>
      <c r="H50" s="133"/>
    </row>
    <row r="51" spans="1:8" ht="16.5" customHeight="1">
      <c r="A51" s="384"/>
      <c r="B51" s="71" t="s">
        <v>192</v>
      </c>
      <c r="C51" s="384" t="s">
        <v>181</v>
      </c>
      <c r="D51" s="45">
        <v>0.227</v>
      </c>
      <c r="E51" s="48">
        <f>E50*D51</f>
        <v>114.1129</v>
      </c>
      <c r="F51" s="99"/>
      <c r="G51" s="44"/>
      <c r="H51" s="133"/>
    </row>
    <row r="52" spans="1:8" ht="16.5" customHeight="1">
      <c r="A52" s="384"/>
      <c r="B52" s="71" t="s">
        <v>193</v>
      </c>
      <c r="C52" s="384" t="s">
        <v>0</v>
      </c>
      <c r="D52" s="45">
        <v>0.0276</v>
      </c>
      <c r="E52" s="48">
        <f>E50*D52</f>
        <v>13.874519999999999</v>
      </c>
      <c r="F52" s="99"/>
      <c r="G52" s="44"/>
      <c r="H52" s="133"/>
    </row>
    <row r="53" spans="1:8" ht="16.5" customHeight="1">
      <c r="A53" s="384"/>
      <c r="B53" s="308" t="s">
        <v>464</v>
      </c>
      <c r="C53" s="307" t="s">
        <v>190</v>
      </c>
      <c r="D53" s="309">
        <f>1*0.7*0.03*1.05</f>
        <v>0.02205</v>
      </c>
      <c r="E53" s="310">
        <f>D53*E50</f>
        <v>11.084535</v>
      </c>
      <c r="F53" s="307"/>
      <c r="G53" s="311"/>
      <c r="H53" s="133"/>
    </row>
    <row r="54" spans="1:8" ht="16.5" customHeight="1">
      <c r="A54" s="384"/>
      <c r="B54" s="71" t="s">
        <v>204</v>
      </c>
      <c r="C54" s="384" t="s">
        <v>45</v>
      </c>
      <c r="D54" s="45">
        <v>0.07</v>
      </c>
      <c r="E54" s="48">
        <f>E50*D54</f>
        <v>35.189</v>
      </c>
      <c r="F54" s="44"/>
      <c r="G54" s="48"/>
      <c r="H54" s="133"/>
    </row>
    <row r="55" spans="1:8" ht="16.5" customHeight="1">
      <c r="A55" s="384"/>
      <c r="B55" s="71" t="s">
        <v>49</v>
      </c>
      <c r="C55" s="384" t="s">
        <v>0</v>
      </c>
      <c r="D55" s="45">
        <v>0.0444</v>
      </c>
      <c r="E55" s="48">
        <f>E50*D55</f>
        <v>22.31988</v>
      </c>
      <c r="F55" s="384"/>
      <c r="G55" s="48"/>
      <c r="H55" s="133"/>
    </row>
    <row r="56" spans="1:8" ht="45" customHeight="1">
      <c r="A56" s="387" t="s">
        <v>24</v>
      </c>
      <c r="B56" s="140" t="s">
        <v>675</v>
      </c>
      <c r="C56" s="387" t="s">
        <v>240</v>
      </c>
      <c r="D56" s="99"/>
      <c r="E56" s="137">
        <v>2.675</v>
      </c>
      <c r="F56" s="124"/>
      <c r="G56" s="56"/>
      <c r="H56" s="133"/>
    </row>
    <row r="57" spans="1:8" ht="16.5" customHeight="1">
      <c r="A57" s="56"/>
      <c r="B57" s="139" t="s">
        <v>61</v>
      </c>
      <c r="C57" s="386" t="s">
        <v>44</v>
      </c>
      <c r="D57" s="99">
        <v>43.9</v>
      </c>
      <c r="E57" s="48">
        <f>D57*E56</f>
        <v>117.43249999999999</v>
      </c>
      <c r="F57" s="99"/>
      <c r="G57" s="44"/>
      <c r="H57" s="133"/>
    </row>
    <row r="58" spans="1:8" ht="16.5" customHeight="1">
      <c r="A58" s="56"/>
      <c r="B58" s="139" t="s">
        <v>110</v>
      </c>
      <c r="C58" s="386" t="s">
        <v>0</v>
      </c>
      <c r="D58" s="99">
        <v>3.5</v>
      </c>
      <c r="E58" s="48">
        <f>D58*E56</f>
        <v>9.362499999999999</v>
      </c>
      <c r="F58" s="44"/>
      <c r="G58" s="44"/>
      <c r="H58" s="133"/>
    </row>
    <row r="59" spans="1:8" ht="27.75" customHeight="1">
      <c r="A59" s="56"/>
      <c r="B59" s="139" t="s">
        <v>465</v>
      </c>
      <c r="C59" s="386" t="s">
        <v>48</v>
      </c>
      <c r="D59" s="99">
        <v>125</v>
      </c>
      <c r="E59" s="48">
        <f>D59*E56</f>
        <v>334.375</v>
      </c>
      <c r="F59" s="48"/>
      <c r="G59" s="44"/>
      <c r="H59" s="133"/>
    </row>
    <row r="60" spans="1:8" ht="16.5" customHeight="1">
      <c r="A60" s="56"/>
      <c r="B60" s="139" t="s">
        <v>466</v>
      </c>
      <c r="C60" s="386" t="s">
        <v>31</v>
      </c>
      <c r="D60" s="99">
        <v>0.03</v>
      </c>
      <c r="E60" s="48">
        <f>D60*E56</f>
        <v>0.08024999999999999</v>
      </c>
      <c r="F60" s="48"/>
      <c r="G60" s="44"/>
      <c r="H60" s="133"/>
    </row>
    <row r="61" spans="1:8" ht="16.5" customHeight="1">
      <c r="A61" s="56"/>
      <c r="B61" s="139" t="s">
        <v>113</v>
      </c>
      <c r="C61" s="386" t="s">
        <v>45</v>
      </c>
      <c r="D61" s="99">
        <v>15</v>
      </c>
      <c r="E61" s="48">
        <f>D61*E56</f>
        <v>40.125</v>
      </c>
      <c r="F61" s="48"/>
      <c r="G61" s="44"/>
      <c r="H61" s="133"/>
    </row>
    <row r="62" spans="1:8" ht="26.25" customHeight="1">
      <c r="A62" s="56"/>
      <c r="B62" s="139" t="s">
        <v>467</v>
      </c>
      <c r="C62" s="386" t="s">
        <v>468</v>
      </c>
      <c r="D62" s="99">
        <v>600</v>
      </c>
      <c r="E62" s="48">
        <f>D62*E56</f>
        <v>1605</v>
      </c>
      <c r="F62" s="48"/>
      <c r="G62" s="44"/>
      <c r="H62" s="133"/>
    </row>
    <row r="63" spans="1:8" ht="16.5" customHeight="1">
      <c r="A63" s="56"/>
      <c r="B63" s="139" t="s">
        <v>46</v>
      </c>
      <c r="C63" s="386" t="s">
        <v>0</v>
      </c>
      <c r="D63" s="99">
        <v>8.16</v>
      </c>
      <c r="E63" s="48">
        <f>D63*E56</f>
        <v>21.828</v>
      </c>
      <c r="F63" s="48"/>
      <c r="G63" s="44"/>
      <c r="H63" s="133"/>
    </row>
    <row r="64" spans="1:8" ht="28.5" customHeight="1">
      <c r="A64" s="266">
        <v>13</v>
      </c>
      <c r="B64" s="390" t="s">
        <v>469</v>
      </c>
      <c r="C64" s="174" t="s">
        <v>470</v>
      </c>
      <c r="D64" s="255"/>
      <c r="E64" s="391">
        <v>0.456</v>
      </c>
      <c r="F64" s="124"/>
      <c r="G64" s="56"/>
      <c r="H64" s="133"/>
    </row>
    <row r="65" spans="1:8" ht="16.5" customHeight="1">
      <c r="A65" s="255"/>
      <c r="B65" s="181" t="s">
        <v>471</v>
      </c>
      <c r="C65" s="312" t="s">
        <v>374</v>
      </c>
      <c r="D65" s="313">
        <v>28.6</v>
      </c>
      <c r="E65" s="313">
        <f>D65*E64</f>
        <v>13.0416</v>
      </c>
      <c r="F65" s="99"/>
      <c r="G65" s="44"/>
      <c r="H65" s="133"/>
    </row>
    <row r="66" spans="1:8" ht="16.5" customHeight="1">
      <c r="A66" s="255"/>
      <c r="B66" s="181" t="s">
        <v>472</v>
      </c>
      <c r="C66" s="175" t="s">
        <v>316</v>
      </c>
      <c r="D66" s="255">
        <v>0.41</v>
      </c>
      <c r="E66" s="313">
        <f>D66*E64</f>
        <v>0.18696</v>
      </c>
      <c r="F66" s="44"/>
      <c r="G66" s="44"/>
      <c r="H66" s="133"/>
    </row>
    <row r="67" spans="1:8" ht="16.5" customHeight="1">
      <c r="A67" s="255"/>
      <c r="B67" s="314" t="s">
        <v>473</v>
      </c>
      <c r="C67" s="255" t="s">
        <v>474</v>
      </c>
      <c r="D67" s="313">
        <v>100</v>
      </c>
      <c r="E67" s="313">
        <f>E64*D67</f>
        <v>45.6</v>
      </c>
      <c r="F67" s="44"/>
      <c r="G67" s="44"/>
      <c r="H67" s="133"/>
    </row>
    <row r="68" spans="1:8" ht="16.5" customHeight="1">
      <c r="A68" s="44"/>
      <c r="B68" s="139" t="s">
        <v>475</v>
      </c>
      <c r="C68" s="386" t="s">
        <v>468</v>
      </c>
      <c r="D68" s="99">
        <v>600</v>
      </c>
      <c r="E68" s="48">
        <f>D68*E64</f>
        <v>273.6</v>
      </c>
      <c r="F68" s="48"/>
      <c r="G68" s="44"/>
      <c r="H68" s="133"/>
    </row>
    <row r="69" spans="1:8" ht="27" customHeight="1">
      <c r="A69" s="387" t="s">
        <v>26</v>
      </c>
      <c r="B69" s="140" t="s">
        <v>669</v>
      </c>
      <c r="C69" s="387" t="s">
        <v>237</v>
      </c>
      <c r="D69" s="99"/>
      <c r="E69" s="98">
        <f>E43</f>
        <v>7.5</v>
      </c>
      <c r="F69" s="124"/>
      <c r="G69" s="56"/>
      <c r="H69" s="133"/>
    </row>
    <row r="70" spans="1:8" ht="16.5" customHeight="1">
      <c r="A70" s="56"/>
      <c r="B70" s="139" t="s">
        <v>29</v>
      </c>
      <c r="C70" s="386" t="s">
        <v>44</v>
      </c>
      <c r="D70" s="99">
        <v>0.87</v>
      </c>
      <c r="E70" s="48">
        <f>D70*E69</f>
        <v>6.525</v>
      </c>
      <c r="F70" s="99"/>
      <c r="G70" s="44"/>
      <c r="H70" s="133"/>
    </row>
    <row r="71" spans="1:8" ht="16.5" customHeight="1">
      <c r="A71" s="56"/>
      <c r="B71" s="139" t="s">
        <v>64</v>
      </c>
      <c r="C71" s="386" t="s">
        <v>0</v>
      </c>
      <c r="D71" s="99">
        <v>0.13</v>
      </c>
      <c r="E71" s="48">
        <f>D71*E69</f>
        <v>0.9750000000000001</v>
      </c>
      <c r="F71" s="99"/>
      <c r="G71" s="44"/>
      <c r="H71" s="133"/>
    </row>
    <row r="72" spans="1:8" ht="16.5" customHeight="1">
      <c r="A72" s="56"/>
      <c r="B72" s="139" t="s">
        <v>183</v>
      </c>
      <c r="C72" s="386" t="s">
        <v>45</v>
      </c>
      <c r="D72" s="99">
        <v>7.2</v>
      </c>
      <c r="E72" s="48">
        <f>D72*E69</f>
        <v>54</v>
      </c>
      <c r="F72" s="99"/>
      <c r="G72" s="44"/>
      <c r="H72" s="133"/>
    </row>
    <row r="73" spans="1:8" ht="16.5" customHeight="1">
      <c r="A73" s="56"/>
      <c r="B73" s="139" t="s">
        <v>184</v>
      </c>
      <c r="C73" s="386" t="s">
        <v>45</v>
      </c>
      <c r="D73" s="99">
        <v>1.79</v>
      </c>
      <c r="E73" s="48">
        <f>D73*E69</f>
        <v>13.425</v>
      </c>
      <c r="F73" s="99"/>
      <c r="G73" s="44"/>
      <c r="H73" s="133"/>
    </row>
    <row r="74" spans="1:8" ht="16.5" customHeight="1">
      <c r="A74" s="56"/>
      <c r="B74" s="139" t="s">
        <v>185</v>
      </c>
      <c r="C74" s="386" t="s">
        <v>45</v>
      </c>
      <c r="D74" s="99">
        <v>1.07</v>
      </c>
      <c r="E74" s="48">
        <f>D74*E69</f>
        <v>8.025</v>
      </c>
      <c r="F74" s="99"/>
      <c r="G74" s="44"/>
      <c r="H74" s="133"/>
    </row>
    <row r="75" spans="1:8" ht="16.5" customHeight="1">
      <c r="A75" s="56"/>
      <c r="B75" s="139" t="s">
        <v>46</v>
      </c>
      <c r="C75" s="386" t="s">
        <v>0</v>
      </c>
      <c r="D75" s="99">
        <v>0.1</v>
      </c>
      <c r="E75" s="48">
        <f>D75*E69</f>
        <v>0.75</v>
      </c>
      <c r="F75" s="99"/>
      <c r="G75" s="44"/>
      <c r="H75" s="133"/>
    </row>
    <row r="76" spans="1:8" ht="33" customHeight="1">
      <c r="A76" s="387" t="s">
        <v>66</v>
      </c>
      <c r="B76" s="140" t="s">
        <v>570</v>
      </c>
      <c r="C76" s="387" t="s">
        <v>242</v>
      </c>
      <c r="D76" s="99"/>
      <c r="E76" s="137">
        <f>E56</f>
        <v>2.675</v>
      </c>
      <c r="F76" s="124"/>
      <c r="G76" s="56"/>
      <c r="H76" s="133"/>
    </row>
    <row r="77" spans="1:8" ht="16.5" customHeight="1">
      <c r="A77" s="56"/>
      <c r="B77" s="139" t="s">
        <v>29</v>
      </c>
      <c r="C77" s="386" t="s">
        <v>44</v>
      </c>
      <c r="D77" s="99">
        <v>3.03</v>
      </c>
      <c r="E77" s="48">
        <f>D77*E76</f>
        <v>8.105249999999998</v>
      </c>
      <c r="F77" s="99"/>
      <c r="G77" s="44"/>
      <c r="H77" s="133"/>
    </row>
    <row r="78" spans="1:8" ht="16.5" customHeight="1">
      <c r="A78" s="56"/>
      <c r="B78" s="139" t="s">
        <v>64</v>
      </c>
      <c r="C78" s="386" t="s">
        <v>0</v>
      </c>
      <c r="D78" s="99">
        <v>0.41</v>
      </c>
      <c r="E78" s="48">
        <f>D78*E76</f>
        <v>1.09675</v>
      </c>
      <c r="F78" s="99"/>
      <c r="G78" s="44"/>
      <c r="H78" s="133"/>
    </row>
    <row r="79" spans="1:8" ht="16.5" customHeight="1">
      <c r="A79" s="56"/>
      <c r="B79" s="139" t="s">
        <v>183</v>
      </c>
      <c r="C79" s="386" t="s">
        <v>45</v>
      </c>
      <c r="D79" s="99">
        <v>7.2</v>
      </c>
      <c r="E79" s="48">
        <f>D79*E76</f>
        <v>19.259999999999998</v>
      </c>
      <c r="F79" s="99"/>
      <c r="G79" s="44"/>
      <c r="H79" s="133"/>
    </row>
    <row r="80" spans="1:8" ht="16.5" customHeight="1">
      <c r="A80" s="56"/>
      <c r="B80" s="139" t="s">
        <v>184</v>
      </c>
      <c r="C80" s="386" t="s">
        <v>45</v>
      </c>
      <c r="D80" s="99">
        <v>1.79</v>
      </c>
      <c r="E80" s="48">
        <f>D80*E76</f>
        <v>4.78825</v>
      </c>
      <c r="F80" s="99"/>
      <c r="G80" s="44"/>
      <c r="H80" s="133"/>
    </row>
    <row r="81" spans="1:8" ht="16.5" customHeight="1">
      <c r="A81" s="56"/>
      <c r="B81" s="139" t="s">
        <v>185</v>
      </c>
      <c r="C81" s="386" t="s">
        <v>45</v>
      </c>
      <c r="D81" s="99">
        <v>1.07</v>
      </c>
      <c r="E81" s="48">
        <f>D81*E76</f>
        <v>2.86225</v>
      </c>
      <c r="F81" s="99"/>
      <c r="G81" s="44"/>
      <c r="H81" s="133"/>
    </row>
    <row r="82" spans="1:8" ht="25.5" customHeight="1">
      <c r="A82" s="56"/>
      <c r="B82" s="139" t="s">
        <v>46</v>
      </c>
      <c r="C82" s="386" t="s">
        <v>0</v>
      </c>
      <c r="D82" s="99">
        <v>0.1</v>
      </c>
      <c r="E82" s="48">
        <f>D82*E76</f>
        <v>0.2675</v>
      </c>
      <c r="F82" s="99"/>
      <c r="G82" s="44"/>
      <c r="H82" s="392"/>
    </row>
    <row r="83" spans="1:8" ht="27.75" customHeight="1">
      <c r="A83" s="382" t="s">
        <v>32</v>
      </c>
      <c r="B83" s="393" t="s">
        <v>571</v>
      </c>
      <c r="C83" s="394" t="s">
        <v>460</v>
      </c>
      <c r="D83" s="395"/>
      <c r="E83" s="396">
        <f>E76</f>
        <v>2.675</v>
      </c>
      <c r="F83" s="283"/>
      <c r="G83" s="315"/>
      <c r="H83" s="397"/>
    </row>
    <row r="84" spans="1:8" ht="16.5" customHeight="1">
      <c r="A84" s="56"/>
      <c r="B84" s="139" t="s">
        <v>61</v>
      </c>
      <c r="C84" s="386" t="s">
        <v>44</v>
      </c>
      <c r="D84" s="99">
        <v>4.24</v>
      </c>
      <c r="E84" s="48">
        <f>D84*E83</f>
        <v>11.342</v>
      </c>
      <c r="F84" s="99"/>
      <c r="G84" s="44"/>
      <c r="H84" s="397"/>
    </row>
    <row r="85" spans="1:8" ht="19.5" customHeight="1">
      <c r="A85" s="56"/>
      <c r="B85" s="139" t="s">
        <v>64</v>
      </c>
      <c r="C85" s="386" t="s">
        <v>0</v>
      </c>
      <c r="D85" s="99">
        <v>0.21</v>
      </c>
      <c r="E85" s="48">
        <f>D85*E83</f>
        <v>0.56175</v>
      </c>
      <c r="F85" s="99"/>
      <c r="G85" s="44"/>
      <c r="H85" s="397"/>
    </row>
    <row r="86" spans="1:8" ht="16.5" customHeight="1">
      <c r="A86" s="56"/>
      <c r="B86" s="139" t="s">
        <v>476</v>
      </c>
      <c r="C86" s="386" t="s">
        <v>31</v>
      </c>
      <c r="D86" s="99">
        <v>0.15</v>
      </c>
      <c r="E86" s="48">
        <f>D86*E83</f>
        <v>0.40124999999999994</v>
      </c>
      <c r="F86" s="99"/>
      <c r="G86" s="44"/>
      <c r="H86" s="397"/>
    </row>
    <row r="87" spans="1:8" ht="28.5" customHeight="1">
      <c r="A87" s="266">
        <v>17</v>
      </c>
      <c r="B87" s="390" t="s">
        <v>484</v>
      </c>
      <c r="C87" s="175" t="s">
        <v>470</v>
      </c>
      <c r="D87" s="255"/>
      <c r="E87" s="391">
        <v>0.714</v>
      </c>
      <c r="F87" s="124"/>
      <c r="G87" s="56"/>
      <c r="H87" s="397"/>
    </row>
    <row r="88" spans="1:8" ht="16.5" customHeight="1">
      <c r="A88" s="255"/>
      <c r="B88" s="181" t="s">
        <v>471</v>
      </c>
      <c r="C88" s="312" t="s">
        <v>374</v>
      </c>
      <c r="D88" s="313">
        <v>28.6</v>
      </c>
      <c r="E88" s="313">
        <f>D88*E87</f>
        <v>20.4204</v>
      </c>
      <c r="F88" s="99"/>
      <c r="G88" s="44"/>
      <c r="H88" s="397"/>
    </row>
    <row r="89" spans="1:8" ht="16.5" customHeight="1">
      <c r="A89" s="255"/>
      <c r="B89" s="181" t="s">
        <v>472</v>
      </c>
      <c r="C89" s="175" t="s">
        <v>316</v>
      </c>
      <c r="D89" s="255">
        <v>0.41</v>
      </c>
      <c r="E89" s="313">
        <f>D89*E87</f>
        <v>0.29273999999999994</v>
      </c>
      <c r="F89" s="44"/>
      <c r="G89" s="44"/>
      <c r="H89" s="397"/>
    </row>
    <row r="90" spans="1:8" ht="28.5" customHeight="1">
      <c r="A90" s="255"/>
      <c r="B90" s="181" t="s">
        <v>477</v>
      </c>
      <c r="C90" s="255" t="s">
        <v>468</v>
      </c>
      <c r="D90" s="313">
        <v>230</v>
      </c>
      <c r="E90" s="313">
        <f>E87*D90</f>
        <v>164.22</v>
      </c>
      <c r="F90" s="44"/>
      <c r="G90" s="44"/>
      <c r="H90" s="397"/>
    </row>
    <row r="91" spans="1:8" ht="16.5" customHeight="1">
      <c r="A91" s="255"/>
      <c r="B91" s="314" t="s">
        <v>478</v>
      </c>
      <c r="C91" s="255" t="s">
        <v>311</v>
      </c>
      <c r="D91" s="313">
        <v>100</v>
      </c>
      <c r="E91" s="313">
        <f>E87*D91</f>
        <v>71.39999999999999</v>
      </c>
      <c r="F91" s="44"/>
      <c r="G91" s="44"/>
      <c r="H91" s="397"/>
    </row>
    <row r="92" spans="1:8" ht="33.75" customHeight="1">
      <c r="A92" s="267">
        <v>18</v>
      </c>
      <c r="B92" s="194" t="s">
        <v>479</v>
      </c>
      <c r="C92" s="175" t="s">
        <v>470</v>
      </c>
      <c r="D92" s="175"/>
      <c r="E92" s="217">
        <v>0.24</v>
      </c>
      <c r="F92" s="56"/>
      <c r="G92" s="56"/>
      <c r="H92" s="397"/>
    </row>
    <row r="93" spans="1:8" ht="15">
      <c r="A93" s="175"/>
      <c r="B93" s="181" t="s">
        <v>471</v>
      </c>
      <c r="C93" s="312" t="s">
        <v>374</v>
      </c>
      <c r="D93" s="176">
        <v>28.6</v>
      </c>
      <c r="E93" s="176">
        <f>D93*E92</f>
        <v>6.864</v>
      </c>
      <c r="F93" s="124"/>
      <c r="G93" s="44"/>
      <c r="H93" s="397"/>
    </row>
    <row r="94" spans="1:8" ht="16.5" customHeight="1">
      <c r="A94" s="175"/>
      <c r="B94" s="181" t="s">
        <v>472</v>
      </c>
      <c r="C94" s="175" t="s">
        <v>316</v>
      </c>
      <c r="D94" s="175">
        <v>0.41</v>
      </c>
      <c r="E94" s="175">
        <f>D94*E92</f>
        <v>0.09839999999999999</v>
      </c>
      <c r="F94" s="99"/>
      <c r="G94" s="44"/>
      <c r="H94" s="397"/>
    </row>
    <row r="95" spans="1:8" ht="16.5" customHeight="1">
      <c r="A95" s="175"/>
      <c r="B95" s="181" t="s">
        <v>477</v>
      </c>
      <c r="C95" s="175" t="s">
        <v>468</v>
      </c>
      <c r="D95" s="176">
        <v>100</v>
      </c>
      <c r="E95" s="176">
        <f>D95*E92</f>
        <v>24</v>
      </c>
      <c r="F95" s="44"/>
      <c r="G95" s="44"/>
      <c r="H95" s="397"/>
    </row>
    <row r="96" spans="1:8" ht="35.25" customHeight="1">
      <c r="A96" s="175"/>
      <c r="B96" s="181" t="s">
        <v>480</v>
      </c>
      <c r="C96" s="175" t="s">
        <v>311</v>
      </c>
      <c r="D96" s="176">
        <v>100</v>
      </c>
      <c r="E96" s="176">
        <f>D96*E92</f>
        <v>24</v>
      </c>
      <c r="F96" s="44"/>
      <c r="G96" s="44"/>
      <c r="H96" s="397"/>
    </row>
    <row r="97" spans="1:8" ht="18" customHeight="1">
      <c r="A97" s="175"/>
      <c r="B97" s="181" t="s">
        <v>481</v>
      </c>
      <c r="C97" s="175" t="s">
        <v>468</v>
      </c>
      <c r="D97" s="176" t="s">
        <v>482</v>
      </c>
      <c r="E97" s="176">
        <v>4</v>
      </c>
      <c r="F97" s="44"/>
      <c r="G97" s="44"/>
      <c r="H97" s="392"/>
    </row>
    <row r="98" spans="1:8" ht="16.5" customHeight="1">
      <c r="A98" s="175"/>
      <c r="B98" s="181" t="s">
        <v>483</v>
      </c>
      <c r="C98" s="175" t="s">
        <v>468</v>
      </c>
      <c r="D98" s="176" t="s">
        <v>482</v>
      </c>
      <c r="E98" s="176">
        <v>8</v>
      </c>
      <c r="F98" s="44"/>
      <c r="G98" s="44"/>
      <c r="H98" s="397"/>
    </row>
    <row r="99" spans="1:8" ht="50.25" customHeight="1">
      <c r="A99" s="387" t="s">
        <v>36</v>
      </c>
      <c r="B99" s="387" t="s">
        <v>186</v>
      </c>
      <c r="C99" s="387" t="s">
        <v>241</v>
      </c>
      <c r="D99" s="124"/>
      <c r="E99" s="56">
        <v>42</v>
      </c>
      <c r="F99" s="124"/>
      <c r="G99" s="56"/>
      <c r="H99" s="133"/>
    </row>
    <row r="100" spans="1:8" ht="16.5" customHeight="1">
      <c r="A100" s="44"/>
      <c r="B100" s="139" t="s">
        <v>61</v>
      </c>
      <c r="C100" s="386" t="s">
        <v>44</v>
      </c>
      <c r="D100" s="99">
        <v>1.4</v>
      </c>
      <c r="E100" s="44">
        <f>D100*E99</f>
        <v>58.8</v>
      </c>
      <c r="F100" s="99"/>
      <c r="G100" s="44"/>
      <c r="H100" s="133"/>
    </row>
    <row r="101" spans="1:8" ht="16.5" customHeight="1">
      <c r="A101" s="44"/>
      <c r="B101" s="139" t="s">
        <v>64</v>
      </c>
      <c r="C101" s="386" t="s">
        <v>0</v>
      </c>
      <c r="D101" s="99">
        <v>0.21</v>
      </c>
      <c r="E101" s="44">
        <f>D101*E99</f>
        <v>8.82</v>
      </c>
      <c r="F101" s="44"/>
      <c r="G101" s="44"/>
      <c r="H101" s="133"/>
    </row>
    <row r="102" spans="1:8" ht="16.5" customHeight="1">
      <c r="A102" s="44"/>
      <c r="B102" s="139" t="s">
        <v>112</v>
      </c>
      <c r="C102" s="386" t="s">
        <v>48</v>
      </c>
      <c r="D102" s="99">
        <v>1.15</v>
      </c>
      <c r="E102" s="44">
        <f>D102*E99</f>
        <v>48.3</v>
      </c>
      <c r="F102" s="44"/>
      <c r="G102" s="44"/>
      <c r="H102" s="133"/>
    </row>
    <row r="103" spans="1:8" ht="16.5" customHeight="1">
      <c r="A103" s="44"/>
      <c r="B103" s="139" t="s">
        <v>266</v>
      </c>
      <c r="C103" s="386" t="s">
        <v>45</v>
      </c>
      <c r="D103" s="99">
        <v>7.27</v>
      </c>
      <c r="E103" s="44">
        <f>D103*E99</f>
        <v>305.34</v>
      </c>
      <c r="F103" s="46"/>
      <c r="G103" s="44"/>
      <c r="H103" s="133"/>
    </row>
    <row r="104" spans="1:8" ht="16.5" customHeight="1">
      <c r="A104" s="44"/>
      <c r="B104" s="139" t="s">
        <v>46</v>
      </c>
      <c r="C104" s="386" t="s">
        <v>0</v>
      </c>
      <c r="D104" s="99">
        <v>0.03</v>
      </c>
      <c r="E104" s="44">
        <f>D104*E99</f>
        <v>1.26</v>
      </c>
      <c r="F104" s="44"/>
      <c r="G104" s="44"/>
      <c r="H104" s="133"/>
    </row>
    <row r="105" spans="1:8" ht="30.75" customHeight="1">
      <c r="A105" s="63">
        <v>20</v>
      </c>
      <c r="B105" s="81" t="s">
        <v>503</v>
      </c>
      <c r="C105" s="63" t="s">
        <v>201</v>
      </c>
      <c r="D105" s="45"/>
      <c r="E105" s="98">
        <v>0.45</v>
      </c>
      <c r="F105" s="316"/>
      <c r="G105" s="98"/>
      <c r="H105" s="133"/>
    </row>
    <row r="106" spans="1:8" ht="16.5" customHeight="1">
      <c r="A106" s="384"/>
      <c r="B106" s="71" t="s">
        <v>501</v>
      </c>
      <c r="C106" s="384" t="s">
        <v>44</v>
      </c>
      <c r="D106" s="45">
        <v>44.35</v>
      </c>
      <c r="E106" s="45">
        <f>E105*D106</f>
        <v>19.9575</v>
      </c>
      <c r="F106" s="317"/>
      <c r="G106" s="48"/>
      <c r="H106" s="133"/>
    </row>
    <row r="107" spans="1:8" ht="16.5" customHeight="1">
      <c r="A107" s="384"/>
      <c r="B107" s="71" t="s">
        <v>502</v>
      </c>
      <c r="C107" s="384" t="s">
        <v>0</v>
      </c>
      <c r="D107" s="45">
        <v>4.9</v>
      </c>
      <c r="E107" s="45">
        <f>E105*D107</f>
        <v>2.205</v>
      </c>
      <c r="F107" s="317"/>
      <c r="G107" s="48"/>
      <c r="H107" s="133"/>
    </row>
    <row r="108" spans="1:8" ht="68.25" customHeight="1">
      <c r="A108" s="63">
        <v>21</v>
      </c>
      <c r="B108" s="63" t="s">
        <v>350</v>
      </c>
      <c r="C108" s="398" t="s">
        <v>201</v>
      </c>
      <c r="D108" s="91"/>
      <c r="E108" s="318">
        <f>0.2172</f>
        <v>0.2172</v>
      </c>
      <c r="F108" s="384"/>
      <c r="G108" s="56"/>
      <c r="H108" s="133"/>
    </row>
    <row r="109" spans="1:8" ht="16.5" customHeight="1">
      <c r="A109" s="384"/>
      <c r="B109" s="319" t="s">
        <v>61</v>
      </c>
      <c r="C109" s="320" t="s">
        <v>202</v>
      </c>
      <c r="D109" s="321">
        <v>193</v>
      </c>
      <c r="E109" s="321">
        <f>D109*E108</f>
        <v>41.9196</v>
      </c>
      <c r="F109" s="99"/>
      <c r="G109" s="44"/>
      <c r="H109" s="133"/>
    </row>
    <row r="110" spans="1:8" ht="16.5" customHeight="1">
      <c r="A110" s="384"/>
      <c r="B110" s="319" t="s">
        <v>110</v>
      </c>
      <c r="C110" s="320" t="s">
        <v>198</v>
      </c>
      <c r="D110" s="321">
        <v>27.2</v>
      </c>
      <c r="E110" s="321">
        <f>E108*D110</f>
        <v>5.90784</v>
      </c>
      <c r="F110" s="44"/>
      <c r="G110" s="44"/>
      <c r="H110" s="133"/>
    </row>
    <row r="111" spans="1:8" ht="32.25" customHeight="1">
      <c r="A111" s="384"/>
      <c r="B111" s="71" t="s">
        <v>352</v>
      </c>
      <c r="C111" s="320" t="s">
        <v>196</v>
      </c>
      <c r="D111" s="321">
        <v>100</v>
      </c>
      <c r="E111" s="321">
        <f>D111*E108</f>
        <v>21.72</v>
      </c>
      <c r="F111" s="384"/>
      <c r="G111" s="44"/>
      <c r="H111" s="133"/>
    </row>
    <row r="112" spans="1:8" ht="16.5" customHeight="1">
      <c r="A112" s="384"/>
      <c r="B112" s="319" t="s">
        <v>351</v>
      </c>
      <c r="C112" s="320" t="s">
        <v>22</v>
      </c>
      <c r="D112" s="321"/>
      <c r="E112" s="321">
        <v>21</v>
      </c>
      <c r="F112" s="384"/>
      <c r="G112" s="44"/>
      <c r="H112" s="133"/>
    </row>
    <row r="113" spans="1:8" ht="16.5" customHeight="1">
      <c r="A113" s="384"/>
      <c r="B113" s="71" t="s">
        <v>49</v>
      </c>
      <c r="C113" s="383" t="s">
        <v>0</v>
      </c>
      <c r="D113" s="383">
        <v>18.1</v>
      </c>
      <c r="E113" s="89">
        <f>E108*D113</f>
        <v>3.9313200000000004</v>
      </c>
      <c r="F113" s="383"/>
      <c r="G113" s="44"/>
      <c r="H113" s="133"/>
    </row>
    <row r="114" spans="1:8" ht="40.5" customHeight="1">
      <c r="A114" s="63">
        <v>22</v>
      </c>
      <c r="B114" s="63" t="s">
        <v>485</v>
      </c>
      <c r="C114" s="398" t="s">
        <v>489</v>
      </c>
      <c r="D114" s="91"/>
      <c r="E114" s="399">
        <v>0.375</v>
      </c>
      <c r="F114" s="384"/>
      <c r="G114" s="56"/>
      <c r="H114" s="133"/>
    </row>
    <row r="115" spans="1:8" ht="16.5" customHeight="1">
      <c r="A115" s="384"/>
      <c r="B115" s="322" t="s">
        <v>61</v>
      </c>
      <c r="C115" s="320" t="s">
        <v>202</v>
      </c>
      <c r="D115" s="321">
        <v>101</v>
      </c>
      <c r="E115" s="321">
        <f>D115*E114</f>
        <v>37.875</v>
      </c>
      <c r="F115" s="99"/>
      <c r="G115" s="44"/>
      <c r="H115" s="133"/>
    </row>
    <row r="116" spans="1:8" ht="16.5" customHeight="1">
      <c r="A116" s="384"/>
      <c r="B116" s="322" t="s">
        <v>110</v>
      </c>
      <c r="C116" s="320" t="s">
        <v>198</v>
      </c>
      <c r="D116" s="321">
        <v>12.9</v>
      </c>
      <c r="E116" s="321">
        <f>D116*E114</f>
        <v>4.8375</v>
      </c>
      <c r="F116" s="44"/>
      <c r="G116" s="44"/>
      <c r="H116" s="133"/>
    </row>
    <row r="117" spans="1:8" ht="15.75" customHeight="1">
      <c r="A117" s="384"/>
      <c r="B117" s="322" t="s">
        <v>208</v>
      </c>
      <c r="C117" s="320" t="s">
        <v>196</v>
      </c>
      <c r="D117" s="321">
        <v>100</v>
      </c>
      <c r="E117" s="321">
        <f>D117*E114</f>
        <v>37.5</v>
      </c>
      <c r="F117" s="384"/>
      <c r="G117" s="44"/>
      <c r="H117" s="133"/>
    </row>
    <row r="118" spans="1:8" ht="16.5" customHeight="1">
      <c r="A118" s="166"/>
      <c r="B118" s="322" t="s">
        <v>182</v>
      </c>
      <c r="C118" s="386" t="s">
        <v>0</v>
      </c>
      <c r="D118" s="321">
        <v>1.32</v>
      </c>
      <c r="E118" s="321">
        <f>D118*E114</f>
        <v>0.495</v>
      </c>
      <c r="F118" s="163"/>
      <c r="G118" s="44"/>
      <c r="H118" s="133"/>
    </row>
    <row r="119" spans="1:8" ht="46.5" customHeight="1">
      <c r="A119" s="63">
        <v>23</v>
      </c>
      <c r="B119" s="63" t="s">
        <v>353</v>
      </c>
      <c r="C119" s="398" t="s">
        <v>196</v>
      </c>
      <c r="D119" s="91"/>
      <c r="E119" s="400">
        <v>4</v>
      </c>
      <c r="F119" s="384"/>
      <c r="G119" s="98"/>
      <c r="H119" s="133"/>
    </row>
    <row r="120" spans="1:8" ht="16.5" customHeight="1">
      <c r="A120" s="384"/>
      <c r="B120" s="322" t="s">
        <v>61</v>
      </c>
      <c r="C120" s="320" t="s">
        <v>202</v>
      </c>
      <c r="D120" s="321">
        <v>3.3</v>
      </c>
      <c r="E120" s="321">
        <f>D120*E119</f>
        <v>13.2</v>
      </c>
      <c r="F120" s="99"/>
      <c r="G120" s="44"/>
      <c r="H120" s="133"/>
    </row>
    <row r="121" spans="1:8" ht="16.5" customHeight="1">
      <c r="A121" s="384"/>
      <c r="B121" s="322" t="s">
        <v>110</v>
      </c>
      <c r="C121" s="320" t="s">
        <v>198</v>
      </c>
      <c r="D121" s="321">
        <v>0.02</v>
      </c>
      <c r="E121" s="321">
        <f>D121*E119</f>
        <v>0.08</v>
      </c>
      <c r="F121" s="44"/>
      <c r="G121" s="44"/>
      <c r="H121" s="133"/>
    </row>
    <row r="122" spans="1:8" ht="28.5" customHeight="1">
      <c r="A122" s="384"/>
      <c r="B122" s="71" t="s">
        <v>265</v>
      </c>
      <c r="C122" s="323" t="s">
        <v>196</v>
      </c>
      <c r="D122" s="91"/>
      <c r="E122" s="91">
        <v>4</v>
      </c>
      <c r="F122" s="384"/>
      <c r="G122" s="48"/>
      <c r="H122" s="133"/>
    </row>
    <row r="123" spans="1:8" ht="15" customHeight="1">
      <c r="A123" s="384"/>
      <c r="B123" s="71" t="s">
        <v>428</v>
      </c>
      <c r="C123" s="323" t="s">
        <v>196</v>
      </c>
      <c r="D123" s="91"/>
      <c r="E123" s="91">
        <v>0</v>
      </c>
      <c r="F123" s="384"/>
      <c r="G123" s="48"/>
      <c r="H123" s="133"/>
    </row>
    <row r="124" spans="1:8" ht="20.25" customHeight="1">
      <c r="A124" s="166"/>
      <c r="B124" s="322" t="s">
        <v>182</v>
      </c>
      <c r="C124" s="386" t="s">
        <v>0</v>
      </c>
      <c r="D124" s="321">
        <v>1.55</v>
      </c>
      <c r="E124" s="321">
        <f>D124*E119</f>
        <v>6.2</v>
      </c>
      <c r="F124" s="163"/>
      <c r="G124" s="324"/>
      <c r="H124" s="133"/>
    </row>
    <row r="125" spans="1:8" ht="35.25" customHeight="1">
      <c r="A125" s="63">
        <v>24</v>
      </c>
      <c r="B125" s="63" t="s">
        <v>209</v>
      </c>
      <c r="C125" s="398" t="s">
        <v>489</v>
      </c>
      <c r="D125" s="91"/>
      <c r="E125" s="90">
        <v>0.13</v>
      </c>
      <c r="F125" s="384"/>
      <c r="G125" s="98"/>
      <c r="H125" s="133"/>
    </row>
    <row r="126" spans="1:8" ht="16.5" customHeight="1">
      <c r="A126" s="384"/>
      <c r="B126" s="322" t="s">
        <v>61</v>
      </c>
      <c r="C126" s="320" t="s">
        <v>202</v>
      </c>
      <c r="D126" s="321">
        <v>91.4</v>
      </c>
      <c r="E126" s="321">
        <f>D126*E125</f>
        <v>11.882000000000001</v>
      </c>
      <c r="F126" s="99"/>
      <c r="G126" s="44"/>
      <c r="H126" s="133"/>
    </row>
    <row r="127" spans="1:8" ht="16.5" customHeight="1">
      <c r="A127" s="384"/>
      <c r="B127" s="322" t="s">
        <v>110</v>
      </c>
      <c r="C127" s="320" t="s">
        <v>198</v>
      </c>
      <c r="D127" s="321">
        <v>35.3</v>
      </c>
      <c r="E127" s="321">
        <f>D127*E125</f>
        <v>4.5889999999999995</v>
      </c>
      <c r="F127" s="44"/>
      <c r="G127" s="44"/>
      <c r="H127" s="133"/>
    </row>
    <row r="128" spans="1:8" ht="16.5" customHeight="1">
      <c r="A128" s="384"/>
      <c r="B128" s="71" t="s">
        <v>210</v>
      </c>
      <c r="C128" s="323" t="s">
        <v>196</v>
      </c>
      <c r="D128" s="91">
        <v>100</v>
      </c>
      <c r="E128" s="91">
        <f>D128*E125</f>
        <v>13</v>
      </c>
      <c r="F128" s="384"/>
      <c r="G128" s="48"/>
      <c r="H128" s="133"/>
    </row>
    <row r="129" spans="1:8" ht="16.5" customHeight="1">
      <c r="A129" s="166"/>
      <c r="B129" s="322" t="s">
        <v>182</v>
      </c>
      <c r="C129" s="386" t="s">
        <v>0</v>
      </c>
      <c r="D129" s="321">
        <v>27.6</v>
      </c>
      <c r="E129" s="321">
        <f>D129*E125</f>
        <v>3.5880000000000005</v>
      </c>
      <c r="F129" s="163"/>
      <c r="G129" s="325"/>
      <c r="H129" s="133"/>
    </row>
    <row r="130" spans="1:8" ht="56.25" customHeight="1">
      <c r="A130" s="387" t="s">
        <v>580</v>
      </c>
      <c r="B130" s="387" t="s">
        <v>666</v>
      </c>
      <c r="C130" s="387" t="s">
        <v>242</v>
      </c>
      <c r="D130" s="124"/>
      <c r="E130" s="137">
        <v>0.65</v>
      </c>
      <c r="F130" s="124"/>
      <c r="G130" s="56"/>
      <c r="H130" s="133"/>
    </row>
    <row r="131" spans="1:8" ht="16.5" customHeight="1">
      <c r="A131" s="44"/>
      <c r="B131" s="139" t="s">
        <v>29</v>
      </c>
      <c r="C131" s="386" t="s">
        <v>44</v>
      </c>
      <c r="D131" s="99">
        <v>53.9</v>
      </c>
      <c r="E131" s="44">
        <f>D131*E130</f>
        <v>35.035000000000004</v>
      </c>
      <c r="F131" s="99"/>
      <c r="G131" s="44"/>
      <c r="H131" s="133"/>
    </row>
    <row r="132" spans="1:8" ht="15" customHeight="1">
      <c r="A132" s="44"/>
      <c r="B132" s="139" t="s">
        <v>64</v>
      </c>
      <c r="C132" s="386" t="s">
        <v>0</v>
      </c>
      <c r="D132" s="99">
        <v>1.82</v>
      </c>
      <c r="E132" s="44">
        <f>D132*E130</f>
        <v>1.183</v>
      </c>
      <c r="F132" s="99"/>
      <c r="G132" s="44"/>
      <c r="H132" s="133"/>
    </row>
    <row r="133" spans="1:8" ht="21.75" customHeight="1">
      <c r="A133" s="44"/>
      <c r="B133" s="139" t="s">
        <v>354</v>
      </c>
      <c r="C133" s="386" t="s">
        <v>196</v>
      </c>
      <c r="D133" s="99">
        <v>105</v>
      </c>
      <c r="E133" s="48">
        <f>D133*E130</f>
        <v>68.25</v>
      </c>
      <c r="F133" s="99"/>
      <c r="G133" s="44"/>
      <c r="H133" s="133"/>
    </row>
    <row r="134" spans="1:8" ht="15" customHeight="1">
      <c r="A134" s="44"/>
      <c r="B134" s="139" t="s">
        <v>547</v>
      </c>
      <c r="C134" s="386" t="s">
        <v>548</v>
      </c>
      <c r="D134" s="99">
        <v>100</v>
      </c>
      <c r="E134" s="48">
        <f>E130*D134</f>
        <v>65</v>
      </c>
      <c r="F134" s="99"/>
      <c r="G134" s="44"/>
      <c r="H134" s="133"/>
    </row>
    <row r="135" spans="1:8" ht="15" customHeight="1">
      <c r="A135" s="44"/>
      <c r="B135" s="139" t="s">
        <v>255</v>
      </c>
      <c r="C135" s="386" t="s">
        <v>45</v>
      </c>
      <c r="D135" s="99">
        <v>7.2</v>
      </c>
      <c r="E135" s="44">
        <f>D135*E130</f>
        <v>4.680000000000001</v>
      </c>
      <c r="F135" s="99"/>
      <c r="G135" s="44"/>
      <c r="H135" s="133"/>
    </row>
    <row r="136" spans="1:8" ht="16.5" customHeight="1">
      <c r="A136" s="44"/>
      <c r="B136" s="139" t="s">
        <v>46</v>
      </c>
      <c r="C136" s="386" t="s">
        <v>0</v>
      </c>
      <c r="D136" s="99">
        <v>3.17</v>
      </c>
      <c r="E136" s="44">
        <f>D136*E130</f>
        <v>2.0605</v>
      </c>
      <c r="F136" s="99"/>
      <c r="G136" s="44"/>
      <c r="H136" s="133"/>
    </row>
    <row r="137" spans="1:8" ht="16.5" customHeight="1">
      <c r="A137" s="44"/>
      <c r="B137" s="139" t="s">
        <v>491</v>
      </c>
      <c r="C137" s="386" t="s">
        <v>234</v>
      </c>
      <c r="D137" s="99"/>
      <c r="E137" s="44">
        <v>33</v>
      </c>
      <c r="F137" s="99"/>
      <c r="G137" s="44"/>
      <c r="H137" s="133"/>
    </row>
    <row r="138" spans="1:8" ht="16.5" customHeight="1">
      <c r="A138" s="44"/>
      <c r="B138" s="139" t="s">
        <v>212</v>
      </c>
      <c r="C138" s="386" t="s">
        <v>22</v>
      </c>
      <c r="D138" s="99"/>
      <c r="E138" s="44">
        <f>E130*6*100</f>
        <v>390.00000000000006</v>
      </c>
      <c r="F138" s="99"/>
      <c r="G138" s="44"/>
      <c r="H138" s="133"/>
    </row>
    <row r="139" spans="1:8" ht="49.5" customHeight="1">
      <c r="A139" s="63">
        <v>26</v>
      </c>
      <c r="B139" s="63" t="s">
        <v>246</v>
      </c>
      <c r="C139" s="63" t="s">
        <v>552</v>
      </c>
      <c r="D139" s="91"/>
      <c r="E139" s="124">
        <v>1.4737</v>
      </c>
      <c r="F139" s="384"/>
      <c r="G139" s="56"/>
      <c r="H139" s="133"/>
    </row>
    <row r="140" spans="1:8" ht="16.5" customHeight="1">
      <c r="A140" s="384"/>
      <c r="B140" s="322" t="s">
        <v>61</v>
      </c>
      <c r="C140" s="320" t="s">
        <v>202</v>
      </c>
      <c r="D140" s="321">
        <v>71</v>
      </c>
      <c r="E140" s="48">
        <f>E139*D140</f>
        <v>104.6327</v>
      </c>
      <c r="F140" s="99"/>
      <c r="G140" s="44"/>
      <c r="H140" s="133"/>
    </row>
    <row r="141" spans="1:8" ht="16.5" customHeight="1">
      <c r="A141" s="384"/>
      <c r="B141" s="322" t="s">
        <v>110</v>
      </c>
      <c r="C141" s="320" t="s">
        <v>198</v>
      </c>
      <c r="D141" s="321">
        <v>3.01</v>
      </c>
      <c r="E141" s="48">
        <f>E139*D141</f>
        <v>4.435836999999999</v>
      </c>
      <c r="F141" s="44"/>
      <c r="G141" s="44"/>
      <c r="H141" s="133"/>
    </row>
    <row r="142" spans="1:8" ht="15.75" customHeight="1">
      <c r="A142" s="384"/>
      <c r="B142" s="71" t="s">
        <v>429</v>
      </c>
      <c r="C142" s="384" t="s">
        <v>196</v>
      </c>
      <c r="D142" s="326">
        <v>102</v>
      </c>
      <c r="E142" s="327">
        <f>D142*E139</f>
        <v>150.3174</v>
      </c>
      <c r="F142" s="44"/>
      <c r="G142" s="48"/>
      <c r="H142" s="133"/>
    </row>
    <row r="143" spans="1:8" ht="27.75" customHeight="1">
      <c r="A143" s="384"/>
      <c r="B143" s="71" t="s">
        <v>340</v>
      </c>
      <c r="C143" s="323" t="s">
        <v>205</v>
      </c>
      <c r="D143" s="91">
        <v>107</v>
      </c>
      <c r="E143" s="328">
        <f>D143*E139</f>
        <v>157.6859</v>
      </c>
      <c r="F143" s="386"/>
      <c r="G143" s="44"/>
      <c r="H143" s="133"/>
    </row>
    <row r="144" spans="1:8" ht="16.5" customHeight="1">
      <c r="A144" s="384"/>
      <c r="B144" s="71" t="s">
        <v>211</v>
      </c>
      <c r="C144" s="323" t="s">
        <v>196</v>
      </c>
      <c r="D144" s="91">
        <v>102</v>
      </c>
      <c r="E144" s="329">
        <f>D144*E139</f>
        <v>150.3174</v>
      </c>
      <c r="F144" s="386"/>
      <c r="G144" s="44"/>
      <c r="H144" s="133"/>
    </row>
    <row r="145" spans="1:8" ht="16.5" customHeight="1">
      <c r="A145" s="384"/>
      <c r="B145" s="322" t="s">
        <v>182</v>
      </c>
      <c r="C145" s="386" t="s">
        <v>0</v>
      </c>
      <c r="D145" s="321">
        <v>10.7</v>
      </c>
      <c r="E145" s="48">
        <f>E139*D145</f>
        <v>15.76859</v>
      </c>
      <c r="F145" s="384"/>
      <c r="G145" s="44"/>
      <c r="H145" s="133"/>
    </row>
    <row r="146" spans="1:8" s="14" customFormat="1" ht="33" customHeight="1">
      <c r="A146" s="387" t="s">
        <v>365</v>
      </c>
      <c r="B146" s="330" t="s">
        <v>551</v>
      </c>
      <c r="C146" s="387" t="s">
        <v>240</v>
      </c>
      <c r="D146" s="124"/>
      <c r="E146" s="98">
        <v>0.72</v>
      </c>
      <c r="F146" s="124"/>
      <c r="G146" s="56"/>
      <c r="H146" s="134"/>
    </row>
    <row r="147" spans="1:8" s="19" customFormat="1" ht="14.25" customHeight="1">
      <c r="A147" s="44"/>
      <c r="B147" s="47" t="s">
        <v>29</v>
      </c>
      <c r="C147" s="48" t="s">
        <v>44</v>
      </c>
      <c r="D147" s="44">
        <v>108</v>
      </c>
      <c r="E147" s="44">
        <f>D147*E146</f>
        <v>77.75999999999999</v>
      </c>
      <c r="F147" s="99"/>
      <c r="G147" s="44"/>
      <c r="H147" s="401"/>
    </row>
    <row r="148" spans="1:8" s="19" customFormat="1" ht="13.5" customHeight="1">
      <c r="A148" s="44"/>
      <c r="B148" s="47" t="s">
        <v>64</v>
      </c>
      <c r="C148" s="48" t="s">
        <v>55</v>
      </c>
      <c r="D148" s="48">
        <v>4.52</v>
      </c>
      <c r="E148" s="44">
        <f>D148*E146</f>
        <v>3.2543999999999995</v>
      </c>
      <c r="F148" s="44"/>
      <c r="G148" s="44"/>
      <c r="H148" s="401"/>
    </row>
    <row r="149" spans="1:8" s="19" customFormat="1" ht="30.75" customHeight="1">
      <c r="A149" s="44"/>
      <c r="B149" s="47" t="s">
        <v>355</v>
      </c>
      <c r="C149" s="48" t="s">
        <v>48</v>
      </c>
      <c r="D149" s="44">
        <v>102</v>
      </c>
      <c r="E149" s="44">
        <f>D149*E146</f>
        <v>73.44</v>
      </c>
      <c r="F149" s="44"/>
      <c r="G149" s="44"/>
      <c r="H149" s="401"/>
    </row>
    <row r="150" spans="1:8" s="19" customFormat="1" ht="15" customHeight="1">
      <c r="A150" s="44"/>
      <c r="B150" s="47" t="s">
        <v>247</v>
      </c>
      <c r="C150" s="48" t="s">
        <v>45</v>
      </c>
      <c r="D150" s="48">
        <v>500</v>
      </c>
      <c r="E150" s="44">
        <f>D150*E146</f>
        <v>360</v>
      </c>
      <c r="F150" s="44"/>
      <c r="G150" s="44"/>
      <c r="H150" s="401"/>
    </row>
    <row r="151" spans="1:8" s="19" customFormat="1" ht="13.5" customHeight="1">
      <c r="A151" s="44"/>
      <c r="B151" s="47" t="s">
        <v>49</v>
      </c>
      <c r="C151" s="386" t="s">
        <v>0</v>
      </c>
      <c r="D151" s="48">
        <v>4.66</v>
      </c>
      <c r="E151" s="44">
        <f>D151*E146</f>
        <v>3.3552</v>
      </c>
      <c r="F151" s="44"/>
      <c r="G151" s="44"/>
      <c r="H151" s="401"/>
    </row>
    <row r="152" spans="1:8" s="14" customFormat="1" ht="111" customHeight="1">
      <c r="A152" s="387" t="s">
        <v>581</v>
      </c>
      <c r="B152" s="387" t="s">
        <v>364</v>
      </c>
      <c r="C152" s="387" t="s">
        <v>240</v>
      </c>
      <c r="D152" s="124"/>
      <c r="E152" s="137">
        <v>0.219</v>
      </c>
      <c r="F152" s="124"/>
      <c r="G152" s="56"/>
      <c r="H152" s="134"/>
    </row>
    <row r="153" spans="1:8" s="19" customFormat="1" ht="14.25" customHeight="1">
      <c r="A153" s="44"/>
      <c r="B153" s="47" t="s">
        <v>29</v>
      </c>
      <c r="C153" s="48" t="s">
        <v>44</v>
      </c>
      <c r="D153" s="44">
        <v>108</v>
      </c>
      <c r="E153" s="44">
        <f>D153*E152</f>
        <v>23.652</v>
      </c>
      <c r="F153" s="99"/>
      <c r="G153" s="44"/>
      <c r="H153" s="401"/>
    </row>
    <row r="154" spans="1:8" s="19" customFormat="1" ht="15" customHeight="1">
      <c r="A154" s="44"/>
      <c r="B154" s="47" t="s">
        <v>64</v>
      </c>
      <c r="C154" s="48" t="s">
        <v>47</v>
      </c>
      <c r="D154" s="48">
        <v>4.52</v>
      </c>
      <c r="E154" s="44">
        <f>D154*E152</f>
        <v>0.9898799999999999</v>
      </c>
      <c r="F154" s="44"/>
      <c r="G154" s="44"/>
      <c r="H154" s="401"/>
    </row>
    <row r="155" spans="1:8" s="19" customFormat="1" ht="29.25" customHeight="1">
      <c r="A155" s="44"/>
      <c r="B155" s="47" t="s">
        <v>356</v>
      </c>
      <c r="C155" s="48" t="s">
        <v>48</v>
      </c>
      <c r="D155" s="44">
        <v>102</v>
      </c>
      <c r="E155" s="44">
        <f>D155*E152</f>
        <v>22.338</v>
      </c>
      <c r="F155" s="44"/>
      <c r="G155" s="44"/>
      <c r="H155" s="401"/>
    </row>
    <row r="156" spans="1:8" s="19" customFormat="1" ht="15" customHeight="1">
      <c r="A156" s="44"/>
      <c r="B156" s="47" t="s">
        <v>430</v>
      </c>
      <c r="C156" s="48" t="s">
        <v>45</v>
      </c>
      <c r="D156" s="48">
        <v>500</v>
      </c>
      <c r="E156" s="44">
        <f>D156*E152</f>
        <v>109.5</v>
      </c>
      <c r="F156" s="44"/>
      <c r="G156" s="44"/>
      <c r="H156" s="401"/>
    </row>
    <row r="157" spans="1:8" s="19" customFormat="1" ht="13.5" customHeight="1">
      <c r="A157" s="44"/>
      <c r="B157" s="47" t="s">
        <v>49</v>
      </c>
      <c r="C157" s="386" t="s">
        <v>0</v>
      </c>
      <c r="D157" s="48">
        <v>4.66</v>
      </c>
      <c r="E157" s="44">
        <f>D157*E152</f>
        <v>1.02054</v>
      </c>
      <c r="F157" s="44"/>
      <c r="G157" s="44"/>
      <c r="H157" s="401"/>
    </row>
    <row r="158" spans="1:8" s="19" customFormat="1" ht="30" customHeight="1">
      <c r="A158" s="387" t="s">
        <v>366</v>
      </c>
      <c r="B158" s="402" t="s">
        <v>267</v>
      </c>
      <c r="C158" s="387" t="s">
        <v>34</v>
      </c>
      <c r="D158" s="124"/>
      <c r="E158" s="98">
        <v>1.25</v>
      </c>
      <c r="F158" s="124"/>
      <c r="G158" s="56"/>
      <c r="H158" s="401"/>
    </row>
    <row r="159" spans="1:8" s="19" customFormat="1" ht="13.5" customHeight="1">
      <c r="A159" s="44"/>
      <c r="B159" s="47" t="s">
        <v>29</v>
      </c>
      <c r="C159" s="384" t="s">
        <v>196</v>
      </c>
      <c r="D159" s="384">
        <v>26.9</v>
      </c>
      <c r="E159" s="48">
        <f>D159*E158</f>
        <v>33.625</v>
      </c>
      <c r="F159" s="99"/>
      <c r="G159" s="44"/>
      <c r="H159" s="401"/>
    </row>
    <row r="160" spans="1:8" s="19" customFormat="1" ht="13.5" customHeight="1">
      <c r="A160" s="44"/>
      <c r="B160" s="47" t="s">
        <v>64</v>
      </c>
      <c r="C160" s="384" t="s">
        <v>0</v>
      </c>
      <c r="D160" s="384">
        <v>1.16</v>
      </c>
      <c r="E160" s="384">
        <f>D160*E158</f>
        <v>1.45</v>
      </c>
      <c r="F160" s="44"/>
      <c r="G160" s="44"/>
      <c r="H160" s="401"/>
    </row>
    <row r="161" spans="1:8" s="19" customFormat="1" ht="13.5" customHeight="1">
      <c r="A161" s="44"/>
      <c r="B161" s="47" t="s">
        <v>268</v>
      </c>
      <c r="C161" s="323" t="s">
        <v>205</v>
      </c>
      <c r="D161" s="323">
        <v>105</v>
      </c>
      <c r="E161" s="48">
        <f>D161*E158</f>
        <v>131.25</v>
      </c>
      <c r="F161" s="323"/>
      <c r="G161" s="331"/>
      <c r="H161" s="401"/>
    </row>
    <row r="162" spans="1:8" s="19" customFormat="1" ht="13.5" customHeight="1">
      <c r="A162" s="44"/>
      <c r="B162" s="47" t="s">
        <v>430</v>
      </c>
      <c r="C162" s="48" t="s">
        <v>45</v>
      </c>
      <c r="D162" s="48">
        <v>500</v>
      </c>
      <c r="E162" s="44">
        <f>D162*E158</f>
        <v>625</v>
      </c>
      <c r="F162" s="44"/>
      <c r="G162" s="44"/>
      <c r="H162" s="401"/>
    </row>
    <row r="163" spans="1:8" s="19" customFormat="1" ht="42.75" customHeight="1">
      <c r="A163" s="387" t="s">
        <v>572</v>
      </c>
      <c r="B163" s="387" t="s">
        <v>553</v>
      </c>
      <c r="C163" s="387" t="s">
        <v>148</v>
      </c>
      <c r="D163" s="124"/>
      <c r="E163" s="137">
        <v>0.73</v>
      </c>
      <c r="F163" s="124"/>
      <c r="G163" s="56"/>
      <c r="H163" s="401"/>
    </row>
    <row r="164" spans="1:8" s="19" customFormat="1" ht="15.75" customHeight="1">
      <c r="A164" s="44"/>
      <c r="B164" s="139" t="s">
        <v>29</v>
      </c>
      <c r="C164" s="48" t="s">
        <v>44</v>
      </c>
      <c r="D164" s="48">
        <v>66</v>
      </c>
      <c r="E164" s="44">
        <f>D164*E163</f>
        <v>48.18</v>
      </c>
      <c r="F164" s="99"/>
      <c r="G164" s="44"/>
      <c r="H164" s="401"/>
    </row>
    <row r="165" spans="1:8" s="19" customFormat="1" ht="15.75" customHeight="1">
      <c r="A165" s="44"/>
      <c r="B165" s="47" t="s">
        <v>64</v>
      </c>
      <c r="C165" s="48" t="s">
        <v>55</v>
      </c>
      <c r="D165" s="48">
        <v>20.1</v>
      </c>
      <c r="E165" s="48">
        <f>D165*E163</f>
        <v>14.673</v>
      </c>
      <c r="F165" s="44"/>
      <c r="G165" s="44"/>
      <c r="H165" s="401"/>
    </row>
    <row r="166" spans="1:8" s="19" customFormat="1" ht="15.75" customHeight="1">
      <c r="A166" s="44"/>
      <c r="B166" s="139" t="s">
        <v>500</v>
      </c>
      <c r="C166" s="386" t="s">
        <v>51</v>
      </c>
      <c r="D166" s="99"/>
      <c r="E166" s="48">
        <v>27</v>
      </c>
      <c r="F166" s="99"/>
      <c r="G166" s="44"/>
      <c r="H166" s="401"/>
    </row>
    <row r="167" spans="1:8" s="19" customFormat="1" ht="21" customHeight="1">
      <c r="A167" s="44"/>
      <c r="B167" s="139" t="s">
        <v>486</v>
      </c>
      <c r="C167" s="386" t="s">
        <v>51</v>
      </c>
      <c r="D167" s="99"/>
      <c r="E167" s="48">
        <v>166</v>
      </c>
      <c r="F167" s="99"/>
      <c r="G167" s="44"/>
      <c r="H167" s="401"/>
    </row>
    <row r="168" spans="1:8" s="19" customFormat="1" ht="21" customHeight="1">
      <c r="A168" s="44"/>
      <c r="B168" s="139" t="s">
        <v>487</v>
      </c>
      <c r="C168" s="386" t="s">
        <v>51</v>
      </c>
      <c r="D168" s="99"/>
      <c r="E168" s="48">
        <v>9</v>
      </c>
      <c r="F168" s="99"/>
      <c r="G168" s="44"/>
      <c r="H168" s="401"/>
    </row>
    <row r="169" spans="1:8" s="19" customFormat="1" ht="18" customHeight="1">
      <c r="A169" s="44"/>
      <c r="B169" s="139" t="s">
        <v>488</v>
      </c>
      <c r="C169" s="386" t="s">
        <v>51</v>
      </c>
      <c r="D169" s="99"/>
      <c r="E169" s="48">
        <v>14</v>
      </c>
      <c r="F169" s="99"/>
      <c r="G169" s="44"/>
      <c r="H169" s="401"/>
    </row>
    <row r="170" spans="1:8" s="19" customFormat="1" ht="72.75" customHeight="1">
      <c r="A170" s="387" t="s">
        <v>367</v>
      </c>
      <c r="B170" s="387" t="s">
        <v>556</v>
      </c>
      <c r="C170" s="387" t="s">
        <v>242</v>
      </c>
      <c r="D170" s="124"/>
      <c r="E170" s="137">
        <v>1.547</v>
      </c>
      <c r="F170" s="124"/>
      <c r="G170" s="56"/>
      <c r="H170" s="401"/>
    </row>
    <row r="171" spans="1:8" s="19" customFormat="1" ht="18" customHeight="1">
      <c r="A171" s="44"/>
      <c r="B171" s="139" t="s">
        <v>29</v>
      </c>
      <c r="C171" s="386" t="s">
        <v>44</v>
      </c>
      <c r="D171" s="99">
        <v>53.9</v>
      </c>
      <c r="E171" s="44">
        <f>D171*E170</f>
        <v>83.38329999999999</v>
      </c>
      <c r="F171" s="99"/>
      <c r="G171" s="44"/>
      <c r="H171" s="401"/>
    </row>
    <row r="172" spans="1:8" s="19" customFormat="1" ht="18" customHeight="1">
      <c r="A172" s="44"/>
      <c r="B172" s="139" t="s">
        <v>64</v>
      </c>
      <c r="C172" s="386" t="s">
        <v>0</v>
      </c>
      <c r="D172" s="99">
        <v>1.82</v>
      </c>
      <c r="E172" s="44">
        <f>D172*E170</f>
        <v>2.81554</v>
      </c>
      <c r="F172" s="99"/>
      <c r="G172" s="44"/>
      <c r="H172" s="401"/>
    </row>
    <row r="173" spans="1:8" s="19" customFormat="1" ht="18" customHeight="1">
      <c r="A173" s="44"/>
      <c r="B173" s="71" t="s">
        <v>490</v>
      </c>
      <c r="C173" s="383" t="s">
        <v>196</v>
      </c>
      <c r="D173" s="383">
        <v>105</v>
      </c>
      <c r="E173" s="89">
        <f>E170*D173</f>
        <v>162.435</v>
      </c>
      <c r="F173" s="89"/>
      <c r="G173" s="48"/>
      <c r="H173" s="401"/>
    </row>
    <row r="174" spans="1:8" s="19" customFormat="1" ht="18" customHeight="1">
      <c r="A174" s="44"/>
      <c r="B174" s="71" t="s">
        <v>549</v>
      </c>
      <c r="C174" s="383" t="s">
        <v>22</v>
      </c>
      <c r="D174" s="383"/>
      <c r="E174" s="89">
        <v>3</v>
      </c>
      <c r="F174" s="89"/>
      <c r="G174" s="48"/>
      <c r="H174" s="401"/>
    </row>
    <row r="175" spans="1:8" s="19" customFormat="1" ht="18" customHeight="1">
      <c r="A175" s="44"/>
      <c r="B175" s="139" t="s">
        <v>46</v>
      </c>
      <c r="C175" s="386" t="s">
        <v>0</v>
      </c>
      <c r="D175" s="99">
        <v>3.17</v>
      </c>
      <c r="E175" s="44">
        <f>D175*E170</f>
        <v>4.903989999999999</v>
      </c>
      <c r="F175" s="99"/>
      <c r="G175" s="44"/>
      <c r="H175" s="401"/>
    </row>
    <row r="176" spans="1:8" s="19" customFormat="1" ht="18" customHeight="1">
      <c r="A176" s="44"/>
      <c r="B176" s="71" t="s">
        <v>547</v>
      </c>
      <c r="C176" s="383" t="s">
        <v>548</v>
      </c>
      <c r="D176" s="383"/>
      <c r="E176" s="89">
        <f>E170*D176</f>
        <v>0</v>
      </c>
      <c r="F176" s="89"/>
      <c r="G176" s="48"/>
      <c r="H176" s="401"/>
    </row>
    <row r="177" spans="1:8" s="19" customFormat="1" ht="18" customHeight="1">
      <c r="A177" s="44"/>
      <c r="B177" s="139" t="s">
        <v>212</v>
      </c>
      <c r="C177" s="386" t="s">
        <v>22</v>
      </c>
      <c r="D177" s="99"/>
      <c r="E177" s="44">
        <f>E170*6*100</f>
        <v>928.2</v>
      </c>
      <c r="F177" s="99"/>
      <c r="G177" s="44"/>
      <c r="H177" s="401"/>
    </row>
    <row r="178" spans="1:8" s="14" customFormat="1" ht="55.5" customHeight="1">
      <c r="A178" s="387" t="s">
        <v>359</v>
      </c>
      <c r="B178" s="387" t="s">
        <v>676</v>
      </c>
      <c r="C178" s="387" t="s">
        <v>240</v>
      </c>
      <c r="D178" s="124"/>
      <c r="E178" s="98">
        <v>3.087</v>
      </c>
      <c r="F178" s="124"/>
      <c r="G178" s="56"/>
      <c r="H178" s="134"/>
    </row>
    <row r="179" spans="1:8" s="19" customFormat="1" ht="14.25" customHeight="1">
      <c r="A179" s="44"/>
      <c r="B179" s="47" t="s">
        <v>29</v>
      </c>
      <c r="C179" s="48" t="s">
        <v>44</v>
      </c>
      <c r="D179" s="48">
        <v>101</v>
      </c>
      <c r="E179" s="44">
        <f>D179*E178</f>
        <v>311.78700000000003</v>
      </c>
      <c r="F179" s="99"/>
      <c r="G179" s="44"/>
      <c r="H179" s="401"/>
    </row>
    <row r="180" spans="1:8" s="19" customFormat="1" ht="21" customHeight="1">
      <c r="A180" s="44"/>
      <c r="B180" s="47" t="s">
        <v>52</v>
      </c>
      <c r="C180" s="48" t="s">
        <v>0</v>
      </c>
      <c r="D180" s="44">
        <v>4.1</v>
      </c>
      <c r="E180" s="44">
        <f>D180*E178</f>
        <v>12.656699999999999</v>
      </c>
      <c r="F180" s="44"/>
      <c r="G180" s="44"/>
      <c r="H180" s="401"/>
    </row>
    <row r="181" spans="1:8" s="19" customFormat="1" ht="15" customHeight="1">
      <c r="A181" s="44"/>
      <c r="B181" s="47" t="s">
        <v>176</v>
      </c>
      <c r="C181" s="48" t="s">
        <v>0</v>
      </c>
      <c r="D181" s="44">
        <v>2.7</v>
      </c>
      <c r="E181" s="44">
        <f>D181*E178</f>
        <v>8.334900000000001</v>
      </c>
      <c r="F181" s="44"/>
      <c r="G181" s="44"/>
      <c r="H181" s="401"/>
    </row>
    <row r="182" spans="1:8" s="19" customFormat="1" ht="15.75">
      <c r="A182" s="44"/>
      <c r="B182" s="47" t="s">
        <v>257</v>
      </c>
      <c r="C182" s="48" t="s">
        <v>50</v>
      </c>
      <c r="D182" s="48">
        <v>2.38</v>
      </c>
      <c r="E182" s="44">
        <f>D182*E178</f>
        <v>7.34706</v>
      </c>
      <c r="F182" s="44"/>
      <c r="G182" s="44"/>
      <c r="H182" s="401"/>
    </row>
    <row r="183" spans="1:8" s="19" customFormat="1" ht="13.5">
      <c r="A183" s="44"/>
      <c r="B183" s="47" t="s">
        <v>49</v>
      </c>
      <c r="C183" s="386" t="s">
        <v>0</v>
      </c>
      <c r="D183" s="48">
        <v>0.3</v>
      </c>
      <c r="E183" s="44">
        <f>D183*E178</f>
        <v>0.9261</v>
      </c>
      <c r="F183" s="44"/>
      <c r="G183" s="44"/>
      <c r="H183" s="401"/>
    </row>
    <row r="184" spans="1:8" s="14" customFormat="1" ht="45" customHeight="1">
      <c r="A184" s="387" t="s">
        <v>264</v>
      </c>
      <c r="B184" s="387" t="s">
        <v>554</v>
      </c>
      <c r="C184" s="387" t="s">
        <v>243</v>
      </c>
      <c r="D184" s="124"/>
      <c r="E184" s="98">
        <v>1.94</v>
      </c>
      <c r="F184" s="56"/>
      <c r="G184" s="56"/>
      <c r="H184" s="134"/>
    </row>
    <row r="185" spans="1:8" s="19" customFormat="1" ht="16.5" customHeight="1">
      <c r="A185" s="44"/>
      <c r="B185" s="47" t="s">
        <v>29</v>
      </c>
      <c r="C185" s="48" t="s">
        <v>0</v>
      </c>
      <c r="D185" s="44">
        <v>170</v>
      </c>
      <c r="E185" s="44">
        <f>D185*E184</f>
        <v>329.8</v>
      </c>
      <c r="F185" s="99"/>
      <c r="G185" s="44"/>
      <c r="H185" s="401"/>
    </row>
    <row r="186" spans="1:8" s="19" customFormat="1" ht="15" customHeight="1">
      <c r="A186" s="44"/>
      <c r="B186" s="47" t="s">
        <v>64</v>
      </c>
      <c r="C186" s="48" t="s">
        <v>47</v>
      </c>
      <c r="D186" s="44">
        <v>2</v>
      </c>
      <c r="E186" s="44">
        <f>D186*E184</f>
        <v>3.88</v>
      </c>
      <c r="F186" s="44"/>
      <c r="G186" s="44"/>
      <c r="H186" s="401"/>
    </row>
    <row r="187" spans="1:8" s="19" customFormat="1" ht="15" customHeight="1">
      <c r="A187" s="44"/>
      <c r="B187" s="47" t="s">
        <v>257</v>
      </c>
      <c r="C187" s="48" t="s">
        <v>50</v>
      </c>
      <c r="D187" s="44">
        <v>1.5</v>
      </c>
      <c r="E187" s="44">
        <f>D187*E184</f>
        <v>2.91</v>
      </c>
      <c r="F187" s="44"/>
      <c r="G187" s="44"/>
      <c r="H187" s="401"/>
    </row>
    <row r="188" spans="1:8" s="19" customFormat="1" ht="15.75" customHeight="1">
      <c r="A188" s="44"/>
      <c r="B188" s="47" t="s">
        <v>179</v>
      </c>
      <c r="C188" s="48" t="s">
        <v>48</v>
      </c>
      <c r="D188" s="44">
        <v>100</v>
      </c>
      <c r="E188" s="44">
        <f>D188*E184</f>
        <v>194</v>
      </c>
      <c r="F188" s="44"/>
      <c r="G188" s="44"/>
      <c r="H188" s="401"/>
    </row>
    <row r="189" spans="1:8" s="19" customFormat="1" ht="17.25" customHeight="1">
      <c r="A189" s="44"/>
      <c r="B189" s="47" t="s">
        <v>49</v>
      </c>
      <c r="C189" s="386" t="s">
        <v>0</v>
      </c>
      <c r="D189" s="44">
        <v>0.7</v>
      </c>
      <c r="E189" s="44">
        <f>D189*E184</f>
        <v>1.3579999999999999</v>
      </c>
      <c r="F189" s="44"/>
      <c r="G189" s="44"/>
      <c r="H189" s="401"/>
    </row>
    <row r="190" spans="1:8" s="19" customFormat="1" ht="57" customHeight="1">
      <c r="A190" s="63">
        <v>34</v>
      </c>
      <c r="B190" s="63" t="s">
        <v>563</v>
      </c>
      <c r="C190" s="63" t="s">
        <v>71</v>
      </c>
      <c r="D190" s="384"/>
      <c r="E190" s="98">
        <v>67</v>
      </c>
      <c r="F190" s="56"/>
      <c r="G190" s="56"/>
      <c r="H190" s="401"/>
    </row>
    <row r="191" spans="1:8" s="19" customFormat="1" ht="17.25" customHeight="1">
      <c r="A191" s="47"/>
      <c r="B191" s="47" t="s">
        <v>557</v>
      </c>
      <c r="C191" s="384" t="s">
        <v>71</v>
      </c>
      <c r="D191" s="384">
        <v>1.02</v>
      </c>
      <c r="E191" s="48">
        <f>D191*E190</f>
        <v>68.34</v>
      </c>
      <c r="F191" s="99"/>
      <c r="G191" s="44"/>
      <c r="H191" s="401"/>
    </row>
    <row r="192" spans="1:8" s="14" customFormat="1" ht="56.25" customHeight="1">
      <c r="A192" s="387" t="s">
        <v>573</v>
      </c>
      <c r="B192" s="140" t="s">
        <v>667</v>
      </c>
      <c r="C192" s="387" t="s">
        <v>493</v>
      </c>
      <c r="D192" s="124"/>
      <c r="E192" s="98">
        <v>154.72</v>
      </c>
      <c r="F192" s="56"/>
      <c r="G192" s="56"/>
      <c r="H192" s="134"/>
    </row>
    <row r="193" spans="1:8" s="19" customFormat="1" ht="15" customHeight="1">
      <c r="A193" s="44"/>
      <c r="B193" s="47" t="s">
        <v>61</v>
      </c>
      <c r="C193" s="48" t="s">
        <v>44</v>
      </c>
      <c r="D193" s="48">
        <v>0.444</v>
      </c>
      <c r="E193" s="44">
        <f>D193*E192</f>
        <v>68.69568</v>
      </c>
      <c r="F193" s="99"/>
      <c r="G193" s="44"/>
      <c r="H193" s="401"/>
    </row>
    <row r="194" spans="1:8" s="19" customFormat="1" ht="14.25" customHeight="1">
      <c r="A194" s="44"/>
      <c r="B194" s="47" t="s">
        <v>64</v>
      </c>
      <c r="C194" s="48" t="s">
        <v>0</v>
      </c>
      <c r="D194" s="46">
        <v>0.009</v>
      </c>
      <c r="E194" s="46">
        <f>D194*E192</f>
        <v>1.39248</v>
      </c>
      <c r="F194" s="44"/>
      <c r="G194" s="44"/>
      <c r="H194" s="401"/>
    </row>
    <row r="195" spans="1:8" s="19" customFormat="1" ht="27" customHeight="1">
      <c r="A195" s="44"/>
      <c r="B195" s="71" t="s">
        <v>494</v>
      </c>
      <c r="C195" s="48" t="s">
        <v>45</v>
      </c>
      <c r="D195" s="44">
        <v>0.63</v>
      </c>
      <c r="E195" s="44">
        <f>D195*E192</f>
        <v>97.4736</v>
      </c>
      <c r="F195" s="44"/>
      <c r="G195" s="44"/>
      <c r="H195" s="401"/>
    </row>
    <row r="196" spans="1:8" s="19" customFormat="1" ht="13.5" customHeight="1">
      <c r="A196" s="44"/>
      <c r="B196" s="47" t="s">
        <v>258</v>
      </c>
      <c r="C196" s="48" t="s">
        <v>45</v>
      </c>
      <c r="D196" s="44">
        <v>0.34</v>
      </c>
      <c r="E196" s="44">
        <f>D196*E192</f>
        <v>52.604800000000004</v>
      </c>
      <c r="F196" s="44"/>
      <c r="G196" s="44"/>
      <c r="H196" s="401"/>
    </row>
    <row r="197" spans="1:8" s="19" customFormat="1" ht="17.25" customHeight="1">
      <c r="A197" s="44"/>
      <c r="B197" s="47" t="s">
        <v>53</v>
      </c>
      <c r="C197" s="48" t="s">
        <v>0</v>
      </c>
      <c r="D197" s="44">
        <v>0.014</v>
      </c>
      <c r="E197" s="44">
        <f>D197*E192</f>
        <v>2.16608</v>
      </c>
      <c r="F197" s="44"/>
      <c r="G197" s="44"/>
      <c r="H197" s="401"/>
    </row>
    <row r="198" spans="1:8" s="14" customFormat="1" ht="71.25" customHeight="1">
      <c r="A198" s="387" t="s">
        <v>582</v>
      </c>
      <c r="B198" s="387" t="s">
        <v>668</v>
      </c>
      <c r="C198" s="387" t="s">
        <v>492</v>
      </c>
      <c r="D198" s="124"/>
      <c r="E198" s="98">
        <v>307.25</v>
      </c>
      <c r="F198" s="56"/>
      <c r="G198" s="56"/>
      <c r="H198" s="134"/>
    </row>
    <row r="199" spans="1:8" ht="17.25" customHeight="1">
      <c r="A199" s="44"/>
      <c r="B199" s="47" t="s">
        <v>61</v>
      </c>
      <c r="C199" s="48" t="s">
        <v>44</v>
      </c>
      <c r="D199" s="48">
        <v>0.444</v>
      </c>
      <c r="E199" s="44">
        <f>D199*E198</f>
        <v>136.419</v>
      </c>
      <c r="F199" s="99"/>
      <c r="G199" s="44"/>
      <c r="H199" s="133"/>
    </row>
    <row r="200" spans="1:8" ht="19.5" customHeight="1">
      <c r="A200" s="44"/>
      <c r="B200" s="47" t="s">
        <v>64</v>
      </c>
      <c r="C200" s="48" t="s">
        <v>0</v>
      </c>
      <c r="D200" s="46">
        <v>0.009</v>
      </c>
      <c r="E200" s="46">
        <f>D200*E198</f>
        <v>2.76525</v>
      </c>
      <c r="F200" s="44"/>
      <c r="G200" s="44"/>
      <c r="H200" s="133"/>
    </row>
    <row r="201" spans="1:8" ht="30" customHeight="1">
      <c r="A201" s="44"/>
      <c r="B201" s="71" t="s">
        <v>494</v>
      </c>
      <c r="C201" s="48" t="s">
        <v>45</v>
      </c>
      <c r="D201" s="44">
        <v>0.63</v>
      </c>
      <c r="E201" s="44">
        <f>D201*E198</f>
        <v>193.5675</v>
      </c>
      <c r="F201" s="44"/>
      <c r="G201" s="44"/>
      <c r="H201" s="133"/>
    </row>
    <row r="202" spans="1:8" ht="22.5" customHeight="1">
      <c r="A202" s="44"/>
      <c r="B202" s="47" t="s">
        <v>258</v>
      </c>
      <c r="C202" s="48" t="s">
        <v>45</v>
      </c>
      <c r="D202" s="44">
        <v>0.34</v>
      </c>
      <c r="E202" s="44">
        <f>D202*E198</f>
        <v>104.465</v>
      </c>
      <c r="F202" s="44"/>
      <c r="G202" s="44"/>
      <c r="H202" s="133"/>
    </row>
    <row r="203" spans="1:8" ht="24" customHeight="1">
      <c r="A203" s="44"/>
      <c r="B203" s="47" t="s">
        <v>53</v>
      </c>
      <c r="C203" s="48" t="s">
        <v>0</v>
      </c>
      <c r="D203" s="44">
        <v>0.014</v>
      </c>
      <c r="E203" s="44">
        <f>D203*E198</f>
        <v>4.3015</v>
      </c>
      <c r="F203" s="44"/>
      <c r="G203" s="44"/>
      <c r="H203" s="133"/>
    </row>
    <row r="204" spans="1:8" s="14" customFormat="1" ht="45" customHeight="1">
      <c r="A204" s="387" t="s">
        <v>574</v>
      </c>
      <c r="B204" s="387" t="s">
        <v>495</v>
      </c>
      <c r="C204" s="387" t="s">
        <v>238</v>
      </c>
      <c r="D204" s="124"/>
      <c r="E204" s="135">
        <f>(10.2+4.8)*0.3*0.3/100</f>
        <v>0.013499999999999998</v>
      </c>
      <c r="F204" s="124"/>
      <c r="G204" s="56"/>
      <c r="H204" s="134"/>
    </row>
    <row r="205" spans="1:8" ht="16.5" customHeight="1">
      <c r="A205" s="44"/>
      <c r="B205" s="139" t="s">
        <v>29</v>
      </c>
      <c r="C205" s="386" t="s">
        <v>44</v>
      </c>
      <c r="D205" s="99">
        <v>206</v>
      </c>
      <c r="E205" s="44">
        <f>D205*E204</f>
        <v>2.7809999999999997</v>
      </c>
      <c r="F205" s="99"/>
      <c r="G205" s="44"/>
      <c r="H205" s="133"/>
    </row>
    <row r="206" spans="1:8" s="19" customFormat="1" ht="39.75" customHeight="1">
      <c r="A206" s="387" t="s">
        <v>575</v>
      </c>
      <c r="B206" s="387" t="s">
        <v>358</v>
      </c>
      <c r="C206" s="387" t="s">
        <v>238</v>
      </c>
      <c r="D206" s="124"/>
      <c r="E206" s="137">
        <f>7*0.4*0.3/100</f>
        <v>0.008400000000000001</v>
      </c>
      <c r="F206" s="124"/>
      <c r="G206" s="56"/>
      <c r="H206" s="401">
        <f>17.8*0.3*0.3</f>
        <v>1.6019999999999999</v>
      </c>
    </row>
    <row r="207" spans="1:8" s="19" customFormat="1" ht="15" customHeight="1">
      <c r="A207" s="44"/>
      <c r="B207" s="47" t="s">
        <v>29</v>
      </c>
      <c r="C207" s="48" t="s">
        <v>44</v>
      </c>
      <c r="D207" s="48">
        <v>450</v>
      </c>
      <c r="E207" s="48">
        <f>D207*E206</f>
        <v>3.7800000000000007</v>
      </c>
      <c r="F207" s="99"/>
      <c r="G207" s="44"/>
      <c r="H207" s="401"/>
    </row>
    <row r="208" spans="1:8" s="14" customFormat="1" ht="14.25" customHeight="1">
      <c r="A208" s="44"/>
      <c r="B208" s="47" t="s">
        <v>110</v>
      </c>
      <c r="C208" s="48" t="s">
        <v>55</v>
      </c>
      <c r="D208" s="48">
        <v>37</v>
      </c>
      <c r="E208" s="48">
        <f>D208*E206</f>
        <v>0.3108</v>
      </c>
      <c r="F208" s="44"/>
      <c r="G208" s="44"/>
      <c r="H208" s="134"/>
    </row>
    <row r="209" spans="1:8" s="19" customFormat="1" ht="15" customHeight="1">
      <c r="A209" s="44"/>
      <c r="B209" s="47" t="s">
        <v>341</v>
      </c>
      <c r="C209" s="386" t="s">
        <v>213</v>
      </c>
      <c r="D209" s="48">
        <v>102</v>
      </c>
      <c r="E209" s="46">
        <f>D209*E206</f>
        <v>0.8568000000000001</v>
      </c>
      <c r="F209" s="99"/>
      <c r="G209" s="44"/>
      <c r="H209" s="401"/>
    </row>
    <row r="210" spans="1:8" ht="14.25" customHeight="1">
      <c r="A210" s="44"/>
      <c r="B210" s="47" t="s">
        <v>68</v>
      </c>
      <c r="C210" s="48" t="s">
        <v>48</v>
      </c>
      <c r="D210" s="44">
        <v>161</v>
      </c>
      <c r="E210" s="46">
        <f>D210*E206</f>
        <v>1.3524000000000003</v>
      </c>
      <c r="F210" s="384"/>
      <c r="G210" s="44"/>
      <c r="H210" s="133"/>
    </row>
    <row r="211" spans="1:8" ht="15.75">
      <c r="A211" s="44"/>
      <c r="B211" s="47" t="s">
        <v>69</v>
      </c>
      <c r="C211" s="48" t="s">
        <v>50</v>
      </c>
      <c r="D211" s="44">
        <v>1.72</v>
      </c>
      <c r="E211" s="46">
        <f>D211*E206</f>
        <v>0.014448000000000003</v>
      </c>
      <c r="F211" s="99"/>
      <c r="G211" s="44"/>
      <c r="H211" s="133"/>
    </row>
    <row r="212" spans="1:8" s="19" customFormat="1" ht="15.75" customHeight="1">
      <c r="A212" s="44"/>
      <c r="B212" s="139" t="s">
        <v>46</v>
      </c>
      <c r="C212" s="48" t="s">
        <v>0</v>
      </c>
      <c r="D212" s="48">
        <v>28</v>
      </c>
      <c r="E212" s="48">
        <f>D212*E206</f>
        <v>0.23520000000000002</v>
      </c>
      <c r="F212" s="44"/>
      <c r="G212" s="44"/>
      <c r="H212" s="401"/>
    </row>
    <row r="213" spans="1:8" s="14" customFormat="1" ht="80.25" customHeight="1">
      <c r="A213" s="63">
        <v>39</v>
      </c>
      <c r="B213" s="63" t="s">
        <v>496</v>
      </c>
      <c r="C213" s="387" t="s">
        <v>238</v>
      </c>
      <c r="D213" s="384"/>
      <c r="E213" s="137">
        <v>0.017</v>
      </c>
      <c r="F213" s="99"/>
      <c r="G213" s="98"/>
      <c r="H213" s="134"/>
    </row>
    <row r="214" spans="1:8" s="14" customFormat="1" ht="17.25" customHeight="1">
      <c r="A214" s="63"/>
      <c r="B214" s="47" t="s">
        <v>29</v>
      </c>
      <c r="C214" s="48" t="s">
        <v>44</v>
      </c>
      <c r="D214" s="48">
        <v>450</v>
      </c>
      <c r="E214" s="48">
        <f>D214*E213</f>
        <v>7.65</v>
      </c>
      <c r="F214" s="99"/>
      <c r="G214" s="44"/>
      <c r="H214" s="134"/>
    </row>
    <row r="215" spans="1:8" s="14" customFormat="1" ht="13.5" customHeight="1">
      <c r="A215" s="63"/>
      <c r="B215" s="47" t="s">
        <v>110</v>
      </c>
      <c r="C215" s="48" t="s">
        <v>55</v>
      </c>
      <c r="D215" s="48">
        <v>37</v>
      </c>
      <c r="E215" s="48">
        <f>D215*E213</f>
        <v>0.629</v>
      </c>
      <c r="F215" s="44"/>
      <c r="G215" s="44"/>
      <c r="H215" s="134"/>
    </row>
    <row r="216" spans="1:8" s="14" customFormat="1" ht="16.5" customHeight="1">
      <c r="A216" s="63"/>
      <c r="B216" s="47" t="s">
        <v>342</v>
      </c>
      <c r="C216" s="386" t="s">
        <v>213</v>
      </c>
      <c r="D216" s="48">
        <v>102</v>
      </c>
      <c r="E216" s="46">
        <f>D216*E213</f>
        <v>1.7340000000000002</v>
      </c>
      <c r="F216" s="99"/>
      <c r="G216" s="44"/>
      <c r="H216" s="134"/>
    </row>
    <row r="217" spans="1:8" ht="15.75" customHeight="1">
      <c r="A217" s="384"/>
      <c r="B217" s="47" t="s">
        <v>68</v>
      </c>
      <c r="C217" s="48" t="s">
        <v>48</v>
      </c>
      <c r="D217" s="44">
        <v>161</v>
      </c>
      <c r="E217" s="46">
        <f>D217*E213</f>
        <v>2.737</v>
      </c>
      <c r="F217" s="384"/>
      <c r="G217" s="44"/>
      <c r="H217" s="133"/>
    </row>
    <row r="218" spans="1:8" ht="14.25" customHeight="1">
      <c r="A218" s="384"/>
      <c r="B218" s="47" t="s">
        <v>69</v>
      </c>
      <c r="C218" s="48" t="s">
        <v>50</v>
      </c>
      <c r="D218" s="44">
        <v>1.72</v>
      </c>
      <c r="E218" s="46">
        <f>D218*E213</f>
        <v>0.029240000000000002</v>
      </c>
      <c r="F218" s="99"/>
      <c r="G218" s="44"/>
      <c r="H218" s="133"/>
    </row>
    <row r="219" spans="1:8" ht="15.75" customHeight="1">
      <c r="A219" s="384"/>
      <c r="B219" s="139" t="s">
        <v>46</v>
      </c>
      <c r="C219" s="48" t="s">
        <v>0</v>
      </c>
      <c r="D219" s="48">
        <v>28</v>
      </c>
      <c r="E219" s="48">
        <f>D219*E213</f>
        <v>0.47600000000000003</v>
      </c>
      <c r="F219" s="44"/>
      <c r="G219" s="44"/>
      <c r="H219" s="133"/>
    </row>
    <row r="220" spans="1:8" s="19" customFormat="1" ht="28.5" customHeight="1">
      <c r="A220" s="387" t="s">
        <v>576</v>
      </c>
      <c r="B220" s="387" t="s">
        <v>497</v>
      </c>
      <c r="C220" s="387" t="s">
        <v>240</v>
      </c>
      <c r="D220" s="124"/>
      <c r="E220" s="98">
        <v>0.08</v>
      </c>
      <c r="F220" s="124"/>
      <c r="G220" s="56"/>
      <c r="H220" s="401"/>
    </row>
    <row r="221" spans="1:8" s="19" customFormat="1" ht="15.75" customHeight="1">
      <c r="A221" s="44"/>
      <c r="B221" s="47" t="s">
        <v>29</v>
      </c>
      <c r="C221" s="48" t="s">
        <v>44</v>
      </c>
      <c r="D221" s="48">
        <v>101</v>
      </c>
      <c r="E221" s="44">
        <f>D221*E220</f>
        <v>8.08</v>
      </c>
      <c r="F221" s="99"/>
      <c r="G221" s="44"/>
      <c r="H221" s="401"/>
    </row>
    <row r="222" spans="1:8" s="19" customFormat="1" ht="15.75" customHeight="1">
      <c r="A222" s="44"/>
      <c r="B222" s="47" t="s">
        <v>52</v>
      </c>
      <c r="C222" s="48" t="s">
        <v>0</v>
      </c>
      <c r="D222" s="44">
        <v>4.1</v>
      </c>
      <c r="E222" s="44">
        <f>D222*E220</f>
        <v>0.32799999999999996</v>
      </c>
      <c r="F222" s="44"/>
      <c r="G222" s="44"/>
      <c r="H222" s="401"/>
    </row>
    <row r="223" spans="1:8" s="19" customFormat="1" ht="15" customHeight="1">
      <c r="A223" s="44"/>
      <c r="B223" s="47" t="s">
        <v>176</v>
      </c>
      <c r="C223" s="48" t="s">
        <v>0</v>
      </c>
      <c r="D223" s="44">
        <v>2.7</v>
      </c>
      <c r="E223" s="44">
        <f>D223*E220</f>
        <v>0.21600000000000003</v>
      </c>
      <c r="F223" s="44"/>
      <c r="G223" s="44"/>
      <c r="H223" s="401"/>
    </row>
    <row r="224" spans="1:8" s="19" customFormat="1" ht="15.75" customHeight="1">
      <c r="A224" s="44"/>
      <c r="B224" s="47" t="s">
        <v>256</v>
      </c>
      <c r="C224" s="48" t="s">
        <v>50</v>
      </c>
      <c r="D224" s="48">
        <v>2.38</v>
      </c>
      <c r="E224" s="44">
        <f>D224*E220</f>
        <v>0.19039999999999999</v>
      </c>
      <c r="F224" s="44"/>
      <c r="G224" s="44"/>
      <c r="H224" s="401"/>
    </row>
    <row r="225" spans="1:8" s="19" customFormat="1" ht="14.25" customHeight="1">
      <c r="A225" s="44"/>
      <c r="B225" s="47" t="s">
        <v>49</v>
      </c>
      <c r="C225" s="386" t="s">
        <v>0</v>
      </c>
      <c r="D225" s="48">
        <v>0.3</v>
      </c>
      <c r="E225" s="44">
        <f>D225*E220</f>
        <v>0.024</v>
      </c>
      <c r="F225" s="44"/>
      <c r="G225" s="44"/>
      <c r="H225" s="401"/>
    </row>
    <row r="226" spans="1:8" s="19" customFormat="1" ht="54" customHeight="1">
      <c r="A226" s="73">
        <v>41</v>
      </c>
      <c r="B226" s="403" t="s">
        <v>683</v>
      </c>
      <c r="C226" s="387" t="s">
        <v>677</v>
      </c>
      <c r="D226" s="98"/>
      <c r="E226" s="56">
        <v>145</v>
      </c>
      <c r="F226" s="56"/>
      <c r="G226" s="56"/>
      <c r="H226" s="401"/>
    </row>
    <row r="227" spans="1:8" s="19" customFormat="1" ht="14.25" customHeight="1">
      <c r="A227" s="44"/>
      <c r="B227" s="47" t="s">
        <v>29</v>
      </c>
      <c r="C227" s="48" t="s">
        <v>44</v>
      </c>
      <c r="D227" s="48">
        <v>0.93</v>
      </c>
      <c r="E227" s="44">
        <f>D227*E226</f>
        <v>134.85</v>
      </c>
      <c r="F227" s="99"/>
      <c r="G227" s="44"/>
      <c r="H227" s="401"/>
    </row>
    <row r="228" spans="1:8" s="19" customFormat="1" ht="18" customHeight="1">
      <c r="A228" s="44"/>
      <c r="B228" s="47" t="s">
        <v>110</v>
      </c>
      <c r="C228" s="386" t="s">
        <v>0</v>
      </c>
      <c r="D228" s="46">
        <v>0.026</v>
      </c>
      <c r="E228" s="44">
        <f>D228*E226</f>
        <v>3.77</v>
      </c>
      <c r="F228" s="44"/>
      <c r="G228" s="44"/>
      <c r="H228" s="401"/>
    </row>
    <row r="229" spans="1:8" s="19" customFormat="1" ht="14.25" customHeight="1">
      <c r="A229" s="44"/>
      <c r="B229" s="47" t="s">
        <v>678</v>
      </c>
      <c r="C229" s="48" t="s">
        <v>680</v>
      </c>
      <c r="D229" s="46">
        <v>0.024</v>
      </c>
      <c r="E229" s="44">
        <f>D229*E226</f>
        <v>3.48</v>
      </c>
      <c r="F229" s="44"/>
      <c r="G229" s="44"/>
      <c r="H229" s="401"/>
    </row>
    <row r="230" spans="1:8" s="19" customFormat="1" ht="14.25" customHeight="1">
      <c r="A230" s="44"/>
      <c r="B230" s="47" t="s">
        <v>679</v>
      </c>
      <c r="C230" s="48" t="s">
        <v>50</v>
      </c>
      <c r="D230" s="45">
        <v>0.0255</v>
      </c>
      <c r="E230" s="44">
        <f>D230*E226</f>
        <v>3.6975</v>
      </c>
      <c r="F230" s="44"/>
      <c r="G230" s="44"/>
      <c r="H230" s="401"/>
    </row>
    <row r="231" spans="1:8" s="14" customFormat="1" ht="71.25" customHeight="1">
      <c r="A231" s="387" t="s">
        <v>368</v>
      </c>
      <c r="B231" s="387" t="s">
        <v>695</v>
      </c>
      <c r="C231" s="387" t="s">
        <v>243</v>
      </c>
      <c r="D231" s="124"/>
      <c r="E231" s="98">
        <v>1.45</v>
      </c>
      <c r="F231" s="124"/>
      <c r="G231" s="56"/>
      <c r="H231" s="134"/>
    </row>
    <row r="232" spans="1:8" s="19" customFormat="1" ht="14.25" customHeight="1">
      <c r="A232" s="44"/>
      <c r="B232" s="47" t="s">
        <v>29</v>
      </c>
      <c r="C232" s="48" t="s">
        <v>44</v>
      </c>
      <c r="D232" s="48">
        <v>101</v>
      </c>
      <c r="E232" s="44">
        <f>D232*E231</f>
        <v>146.45</v>
      </c>
      <c r="F232" s="99"/>
      <c r="G232" s="44"/>
      <c r="H232" s="401"/>
    </row>
    <row r="233" spans="1:8" s="19" customFormat="1" ht="16.5" customHeight="1">
      <c r="A233" s="44"/>
      <c r="B233" s="47" t="s">
        <v>52</v>
      </c>
      <c r="C233" s="386" t="s">
        <v>0</v>
      </c>
      <c r="D233" s="44">
        <v>4.1</v>
      </c>
      <c r="E233" s="44">
        <f>D233*E231</f>
        <v>5.944999999999999</v>
      </c>
      <c r="F233" s="44"/>
      <c r="G233" s="44"/>
      <c r="H233" s="401"/>
    </row>
    <row r="234" spans="1:8" s="19" customFormat="1" ht="15" customHeight="1">
      <c r="A234" s="44"/>
      <c r="B234" s="47" t="s">
        <v>176</v>
      </c>
      <c r="C234" s="48" t="s">
        <v>0</v>
      </c>
      <c r="D234" s="44">
        <v>2.7</v>
      </c>
      <c r="E234" s="44">
        <f>D234*E231</f>
        <v>3.915</v>
      </c>
      <c r="F234" s="44"/>
      <c r="G234" s="44"/>
      <c r="H234" s="401"/>
    </row>
    <row r="235" spans="1:8" s="19" customFormat="1" ht="17.25" customHeight="1">
      <c r="A235" s="44"/>
      <c r="B235" s="47" t="s">
        <v>555</v>
      </c>
      <c r="C235" s="48" t="s">
        <v>50</v>
      </c>
      <c r="D235" s="48">
        <v>2.3</v>
      </c>
      <c r="E235" s="44">
        <f>D235*E231</f>
        <v>3.3349999999999995</v>
      </c>
      <c r="F235" s="44"/>
      <c r="G235" s="44"/>
      <c r="H235" s="401"/>
    </row>
    <row r="236" spans="1:8" s="19" customFormat="1" ht="19.5" customHeight="1">
      <c r="A236" s="44"/>
      <c r="B236" s="47" t="s">
        <v>49</v>
      </c>
      <c r="C236" s="48" t="s">
        <v>0</v>
      </c>
      <c r="D236" s="48">
        <v>0.3</v>
      </c>
      <c r="E236" s="44">
        <f>D236*E231</f>
        <v>0.435</v>
      </c>
      <c r="F236" s="44"/>
      <c r="G236" s="44"/>
      <c r="H236" s="401"/>
    </row>
    <row r="237" spans="1:8" s="19" customFormat="1" ht="49.5" customHeight="1">
      <c r="A237" s="387" t="s">
        <v>681</v>
      </c>
      <c r="B237" s="387" t="s">
        <v>696</v>
      </c>
      <c r="C237" s="387" t="s">
        <v>243</v>
      </c>
      <c r="D237" s="124"/>
      <c r="E237" s="98">
        <v>3.41</v>
      </c>
      <c r="F237" s="56"/>
      <c r="G237" s="56"/>
      <c r="H237" s="401"/>
    </row>
    <row r="238" spans="1:8" s="19" customFormat="1" ht="21" customHeight="1">
      <c r="A238" s="44"/>
      <c r="B238" s="47" t="s">
        <v>498</v>
      </c>
      <c r="C238" s="48" t="s">
        <v>44</v>
      </c>
      <c r="D238" s="48">
        <f>85*0.4</f>
        <v>34</v>
      </c>
      <c r="E238" s="44">
        <f>D238*E237</f>
        <v>115.94</v>
      </c>
      <c r="F238" s="99"/>
      <c r="G238" s="44"/>
      <c r="H238" s="401"/>
    </row>
    <row r="239" spans="1:8" s="14" customFormat="1" ht="22.5" customHeight="1">
      <c r="A239" s="44"/>
      <c r="B239" s="47" t="s">
        <v>64</v>
      </c>
      <c r="C239" s="386" t="s">
        <v>55</v>
      </c>
      <c r="D239" s="48">
        <f>0.02*0.4</f>
        <v>0.008</v>
      </c>
      <c r="E239" s="45">
        <f>D239*E237</f>
        <v>0.027280000000000002</v>
      </c>
      <c r="F239" s="44"/>
      <c r="G239" s="44"/>
      <c r="H239" s="134"/>
    </row>
    <row r="240" spans="1:8" s="14" customFormat="1" ht="22.5" customHeight="1">
      <c r="A240" s="44"/>
      <c r="B240" s="71" t="s">
        <v>140</v>
      </c>
      <c r="C240" s="48" t="s">
        <v>45</v>
      </c>
      <c r="D240" s="44">
        <v>0.63</v>
      </c>
      <c r="E240" s="44">
        <f>D240*E238</f>
        <v>73.0422</v>
      </c>
      <c r="F240" s="44"/>
      <c r="G240" s="44"/>
      <c r="H240" s="134"/>
    </row>
    <row r="241" spans="1:8" ht="15" customHeight="1">
      <c r="A241" s="256"/>
      <c r="B241" s="332" t="s">
        <v>53</v>
      </c>
      <c r="C241" s="288" t="s">
        <v>0</v>
      </c>
      <c r="D241" s="256">
        <v>1.6</v>
      </c>
      <c r="E241" s="256">
        <f>D241*E237</f>
        <v>5.456</v>
      </c>
      <c r="F241" s="256"/>
      <c r="G241" s="256"/>
      <c r="H241" s="133"/>
    </row>
    <row r="242" spans="1:8" ht="54" customHeight="1">
      <c r="A242" s="63">
        <v>44</v>
      </c>
      <c r="B242" s="63" t="s">
        <v>262</v>
      </c>
      <c r="C242" s="63" t="s">
        <v>195</v>
      </c>
      <c r="D242" s="384"/>
      <c r="E242" s="124">
        <v>4.2</v>
      </c>
      <c r="F242" s="384"/>
      <c r="G242" s="98"/>
      <c r="H242" s="133"/>
    </row>
    <row r="243" spans="1:8" ht="24" customHeight="1">
      <c r="A243" s="384"/>
      <c r="B243" s="71" t="s">
        <v>192</v>
      </c>
      <c r="C243" s="384" t="s">
        <v>200</v>
      </c>
      <c r="D243" s="384">
        <v>3.52</v>
      </c>
      <c r="E243" s="48">
        <f>E242*D243</f>
        <v>14.784</v>
      </c>
      <c r="F243" s="384"/>
      <c r="G243" s="48"/>
      <c r="H243" s="133"/>
    </row>
    <row r="244" spans="1:8" ht="15" customHeight="1">
      <c r="A244" s="384"/>
      <c r="B244" s="71" t="s">
        <v>193</v>
      </c>
      <c r="C244" s="384" t="s">
        <v>0</v>
      </c>
      <c r="D244" s="384">
        <v>1.06</v>
      </c>
      <c r="E244" s="48">
        <f>E242*D244</f>
        <v>4.452000000000001</v>
      </c>
      <c r="F244" s="384"/>
      <c r="G244" s="48"/>
      <c r="H244" s="133"/>
    </row>
    <row r="245" spans="1:8" ht="15" customHeight="1">
      <c r="A245" s="384"/>
      <c r="B245" s="71" t="s">
        <v>245</v>
      </c>
      <c r="C245" s="384" t="s">
        <v>195</v>
      </c>
      <c r="D245" s="384"/>
      <c r="E245" s="48">
        <v>2.25</v>
      </c>
      <c r="F245" s="384"/>
      <c r="G245" s="48"/>
      <c r="H245" s="133"/>
    </row>
    <row r="246" spans="1:8" ht="15" customHeight="1">
      <c r="A246" s="384"/>
      <c r="B246" s="71" t="s">
        <v>244</v>
      </c>
      <c r="C246" s="384" t="s">
        <v>195</v>
      </c>
      <c r="D246" s="384"/>
      <c r="E246" s="48">
        <v>2.25</v>
      </c>
      <c r="F246" s="384"/>
      <c r="G246" s="48"/>
      <c r="H246" s="133"/>
    </row>
    <row r="247" spans="1:8" ht="15" customHeight="1">
      <c r="A247" s="384"/>
      <c r="B247" s="71" t="s">
        <v>49</v>
      </c>
      <c r="C247" s="384" t="s">
        <v>0</v>
      </c>
      <c r="D247" s="384">
        <v>0.02</v>
      </c>
      <c r="E247" s="48">
        <f>E242*D247</f>
        <v>0.084</v>
      </c>
      <c r="F247" s="99"/>
      <c r="G247" s="48"/>
      <c r="H247" s="133"/>
    </row>
    <row r="248" spans="1:8" ht="40.5" customHeight="1">
      <c r="A248" s="63">
        <v>45</v>
      </c>
      <c r="B248" s="63" t="s">
        <v>499</v>
      </c>
      <c r="C248" s="398" t="s">
        <v>489</v>
      </c>
      <c r="D248" s="384"/>
      <c r="E248" s="137">
        <v>0.42</v>
      </c>
      <c r="F248" s="99"/>
      <c r="G248" s="98"/>
      <c r="H248" s="133"/>
    </row>
    <row r="249" spans="1:8" ht="15" customHeight="1">
      <c r="A249" s="384"/>
      <c r="B249" s="322" t="s">
        <v>61</v>
      </c>
      <c r="C249" s="320" t="s">
        <v>202</v>
      </c>
      <c r="D249" s="384">
        <v>48.68</v>
      </c>
      <c r="E249" s="48">
        <f>D249*E248</f>
        <v>20.4456</v>
      </c>
      <c r="F249" s="384"/>
      <c r="G249" s="48"/>
      <c r="H249" s="133"/>
    </row>
    <row r="250" spans="1:8" ht="15" customHeight="1">
      <c r="A250" s="384"/>
      <c r="B250" s="71" t="s">
        <v>193</v>
      </c>
      <c r="C250" s="384" t="s">
        <v>0</v>
      </c>
      <c r="D250" s="384">
        <v>3.98</v>
      </c>
      <c r="E250" s="48">
        <f>D250*E248</f>
        <v>1.6716</v>
      </c>
      <c r="F250" s="384"/>
      <c r="G250" s="48"/>
      <c r="H250" s="133"/>
    </row>
    <row r="251" spans="1:8" ht="15" customHeight="1">
      <c r="A251" s="384"/>
      <c r="B251" s="47" t="s">
        <v>194</v>
      </c>
      <c r="C251" s="384" t="s">
        <v>190</v>
      </c>
      <c r="D251" s="384"/>
      <c r="E251" s="48">
        <f>E248*100*0.105</f>
        <v>4.41</v>
      </c>
      <c r="F251" s="384"/>
      <c r="G251" s="48"/>
      <c r="H251" s="133"/>
    </row>
    <row r="252" spans="1:8" ht="15" customHeight="1">
      <c r="A252" s="384"/>
      <c r="B252" s="47" t="s">
        <v>49</v>
      </c>
      <c r="C252" s="386" t="s">
        <v>0</v>
      </c>
      <c r="D252" s="384">
        <v>6.64</v>
      </c>
      <c r="E252" s="48">
        <f>D252*E248</f>
        <v>2.7887999999999997</v>
      </c>
      <c r="F252" s="99"/>
      <c r="G252" s="48"/>
      <c r="H252" s="133"/>
    </row>
    <row r="253" spans="1:8" ht="28.5" customHeight="1">
      <c r="A253" s="63">
        <v>46</v>
      </c>
      <c r="B253" s="63" t="s">
        <v>263</v>
      </c>
      <c r="C253" s="63" t="s">
        <v>196</v>
      </c>
      <c r="D253" s="384"/>
      <c r="E253" s="98">
        <v>42</v>
      </c>
      <c r="F253" s="384"/>
      <c r="G253" s="98"/>
      <c r="H253" s="133"/>
    </row>
    <row r="254" spans="1:8" ht="15" customHeight="1">
      <c r="A254" s="384"/>
      <c r="B254" s="47" t="s">
        <v>192</v>
      </c>
      <c r="C254" s="384" t="s">
        <v>196</v>
      </c>
      <c r="D254" s="384">
        <v>0.188</v>
      </c>
      <c r="E254" s="48">
        <f>E253*D254</f>
        <v>7.896</v>
      </c>
      <c r="F254" s="384"/>
      <c r="G254" s="48"/>
      <c r="H254" s="133"/>
    </row>
    <row r="255" spans="1:8" ht="15" customHeight="1">
      <c r="A255" s="384"/>
      <c r="B255" s="47" t="s">
        <v>193</v>
      </c>
      <c r="C255" s="384" t="s">
        <v>198</v>
      </c>
      <c r="D255" s="384">
        <v>0.0095</v>
      </c>
      <c r="E255" s="48">
        <f>E253*D255</f>
        <v>0.39899999999999997</v>
      </c>
      <c r="F255" s="384"/>
      <c r="G255" s="48"/>
      <c r="H255" s="133"/>
    </row>
    <row r="256" spans="1:8" ht="15" customHeight="1">
      <c r="A256" s="384"/>
      <c r="B256" s="47" t="s">
        <v>203</v>
      </c>
      <c r="C256" s="384" t="s">
        <v>190</v>
      </c>
      <c r="D256" s="384">
        <v>0.0304</v>
      </c>
      <c r="E256" s="48">
        <f>E253*D256</f>
        <v>1.2768</v>
      </c>
      <c r="F256" s="384"/>
      <c r="G256" s="48"/>
      <c r="H256" s="133"/>
    </row>
    <row r="257" spans="1:8" ht="15" customHeight="1">
      <c r="A257" s="384"/>
      <c r="B257" s="47" t="s">
        <v>49</v>
      </c>
      <c r="C257" s="386" t="s">
        <v>0</v>
      </c>
      <c r="D257" s="384">
        <v>0.0636</v>
      </c>
      <c r="E257" s="48">
        <f>E253*D257</f>
        <v>2.6712000000000002</v>
      </c>
      <c r="F257" s="99"/>
      <c r="G257" s="48"/>
      <c r="H257" s="133"/>
    </row>
    <row r="258" spans="1:8" ht="28.5" customHeight="1">
      <c r="A258" s="387" t="s">
        <v>583</v>
      </c>
      <c r="B258" s="387" t="s">
        <v>259</v>
      </c>
      <c r="C258" s="387" t="s">
        <v>30</v>
      </c>
      <c r="D258" s="124"/>
      <c r="E258" s="98">
        <v>0.8</v>
      </c>
      <c r="F258" s="124"/>
      <c r="G258" s="56"/>
      <c r="H258" s="133"/>
    </row>
    <row r="259" spans="1:8" ht="13.5">
      <c r="A259" s="44"/>
      <c r="B259" s="47" t="s">
        <v>143</v>
      </c>
      <c r="C259" s="48" t="s">
        <v>44</v>
      </c>
      <c r="D259" s="48">
        <v>22.7</v>
      </c>
      <c r="E259" s="44">
        <f>D259*E258</f>
        <v>18.16</v>
      </c>
      <c r="F259" s="99"/>
      <c r="G259" s="44"/>
      <c r="H259" s="133"/>
    </row>
    <row r="260" spans="1:8" ht="13.5">
      <c r="A260" s="44"/>
      <c r="B260" s="47" t="s">
        <v>175</v>
      </c>
      <c r="C260" s="386" t="s">
        <v>55</v>
      </c>
      <c r="D260" s="48">
        <v>0.23</v>
      </c>
      <c r="E260" s="44">
        <f>D260*E258</f>
        <v>0.18400000000000002</v>
      </c>
      <c r="F260" s="44"/>
      <c r="G260" s="44"/>
      <c r="H260" s="133"/>
    </row>
    <row r="261" spans="1:8" ht="13.5">
      <c r="A261" s="44"/>
      <c r="B261" s="71" t="s">
        <v>80</v>
      </c>
      <c r="C261" s="48" t="s">
        <v>31</v>
      </c>
      <c r="D261" s="46">
        <v>0.037</v>
      </c>
      <c r="E261" s="44">
        <f>D261*E258</f>
        <v>0.0296</v>
      </c>
      <c r="F261" s="44"/>
      <c r="G261" s="44"/>
      <c r="H261" s="133"/>
    </row>
    <row r="262" spans="1:8" ht="15.75">
      <c r="A262" s="44"/>
      <c r="B262" s="47" t="s">
        <v>81</v>
      </c>
      <c r="C262" s="48" t="s">
        <v>50</v>
      </c>
      <c r="D262" s="46">
        <v>0.006</v>
      </c>
      <c r="E262" s="46">
        <f>D262*E258</f>
        <v>0.0048000000000000004</v>
      </c>
      <c r="F262" s="44"/>
      <c r="G262" s="44"/>
      <c r="H262" s="133"/>
    </row>
    <row r="263" spans="1:8" ht="13.5" customHeight="1">
      <c r="A263" s="44"/>
      <c r="B263" s="47" t="s">
        <v>82</v>
      </c>
      <c r="C263" s="48" t="s">
        <v>48</v>
      </c>
      <c r="D263" s="44">
        <v>1.2</v>
      </c>
      <c r="E263" s="44">
        <f>D263*E258</f>
        <v>0.96</v>
      </c>
      <c r="F263" s="48"/>
      <c r="G263" s="44"/>
      <c r="H263" s="133"/>
    </row>
    <row r="264" spans="1:8" ht="28.5" customHeight="1">
      <c r="A264" s="387" t="s">
        <v>682</v>
      </c>
      <c r="B264" s="387" t="s">
        <v>261</v>
      </c>
      <c r="C264" s="387" t="s">
        <v>260</v>
      </c>
      <c r="D264" s="124"/>
      <c r="E264" s="98">
        <v>8</v>
      </c>
      <c r="F264" s="124"/>
      <c r="G264" s="56"/>
      <c r="H264" s="133"/>
    </row>
    <row r="265" spans="1:8" ht="13.5" customHeight="1">
      <c r="A265" s="44"/>
      <c r="B265" s="47" t="s">
        <v>29</v>
      </c>
      <c r="C265" s="48" t="s">
        <v>44</v>
      </c>
      <c r="D265" s="48">
        <v>1.21</v>
      </c>
      <c r="E265" s="44">
        <f>D265*E264</f>
        <v>9.68</v>
      </c>
      <c r="F265" s="99"/>
      <c r="G265" s="44"/>
      <c r="H265" s="133"/>
    </row>
    <row r="266" spans="1:8" ht="28.5" customHeight="1">
      <c r="A266" s="73">
        <v>49</v>
      </c>
      <c r="B266" s="56" t="s">
        <v>431</v>
      </c>
      <c r="C266" s="56" t="s">
        <v>237</v>
      </c>
      <c r="D266" s="56"/>
      <c r="E266" s="56">
        <v>8</v>
      </c>
      <c r="F266" s="56"/>
      <c r="G266" s="56"/>
      <c r="H266" s="133"/>
    </row>
    <row r="267" spans="1:8" ht="13.5" customHeight="1">
      <c r="A267" s="44"/>
      <c r="B267" s="139" t="s">
        <v>427</v>
      </c>
      <c r="C267" s="56" t="s">
        <v>148</v>
      </c>
      <c r="D267" s="99"/>
      <c r="E267" s="44">
        <v>32</v>
      </c>
      <c r="F267" s="99"/>
      <c r="G267" s="44"/>
      <c r="H267" s="133"/>
    </row>
    <row r="268" spans="1:8" ht="18" customHeight="1">
      <c r="A268" s="387"/>
      <c r="B268" s="387" t="s">
        <v>685</v>
      </c>
      <c r="C268" s="63" t="s">
        <v>0</v>
      </c>
      <c r="D268" s="124"/>
      <c r="E268" s="124"/>
      <c r="F268" s="124"/>
      <c r="G268" s="56"/>
      <c r="H268" s="133"/>
    </row>
    <row r="269" spans="1:8" ht="18.75" customHeight="1">
      <c r="A269" s="387"/>
      <c r="B269" s="387" t="s">
        <v>152</v>
      </c>
      <c r="C269" s="387" t="s">
        <v>0</v>
      </c>
      <c r="D269" s="124"/>
      <c r="E269" s="62">
        <v>0.1</v>
      </c>
      <c r="F269" s="124"/>
      <c r="G269" s="56"/>
      <c r="H269" s="133"/>
    </row>
    <row r="270" spans="1:8" ht="14.25" customHeight="1">
      <c r="A270" s="387"/>
      <c r="B270" s="387" t="s">
        <v>8</v>
      </c>
      <c r="C270" s="387" t="s">
        <v>0</v>
      </c>
      <c r="D270" s="124"/>
      <c r="E270" s="124"/>
      <c r="F270" s="124"/>
      <c r="G270" s="56"/>
      <c r="H270" s="133"/>
    </row>
    <row r="271" spans="1:8" ht="18.75" customHeight="1">
      <c r="A271" s="387"/>
      <c r="B271" s="387" t="s">
        <v>153</v>
      </c>
      <c r="C271" s="387" t="s">
        <v>0</v>
      </c>
      <c r="D271" s="124"/>
      <c r="E271" s="62">
        <v>0.08</v>
      </c>
      <c r="F271" s="124"/>
      <c r="G271" s="56"/>
      <c r="H271" s="133"/>
    </row>
    <row r="272" spans="1:8" ht="17.25" customHeight="1">
      <c r="A272" s="386"/>
      <c r="B272" s="387" t="s">
        <v>39</v>
      </c>
      <c r="C272" s="387" t="s">
        <v>0</v>
      </c>
      <c r="D272" s="99"/>
      <c r="E272" s="99"/>
      <c r="F272" s="74"/>
      <c r="G272" s="56"/>
      <c r="H272" s="133"/>
    </row>
    <row r="273" ht="13.5">
      <c r="H273" s="64"/>
    </row>
  </sheetData>
  <sheetProtection/>
  <mergeCells count="8">
    <mergeCell ref="F4:G4"/>
    <mergeCell ref="A1:G1"/>
    <mergeCell ref="A3:G3"/>
    <mergeCell ref="A2:G2"/>
    <mergeCell ref="A4:A5"/>
    <mergeCell ref="B4:B5"/>
    <mergeCell ref="C4:C5"/>
    <mergeCell ref="D4:E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G43" sqref="G43"/>
    </sheetView>
  </sheetViews>
  <sheetFormatPr defaultColWidth="9.00390625" defaultRowHeight="12.75"/>
  <cols>
    <col min="1" max="1" width="3.75390625" style="0" customWidth="1"/>
    <col min="2" max="2" width="41.375" style="0" customWidth="1"/>
    <col min="3" max="3" width="8.125" style="0" customWidth="1"/>
    <col min="4" max="4" width="8.875" style="0" customWidth="1"/>
    <col min="5" max="5" width="9.00390625" style="0" customWidth="1"/>
    <col min="7" max="7" width="8.25390625" style="70" customWidth="1"/>
    <col min="10" max="10" width="37.375" style="0" customWidth="1"/>
  </cols>
  <sheetData>
    <row r="1" spans="1:7" ht="51" customHeight="1">
      <c r="A1" s="434" t="s">
        <v>665</v>
      </c>
      <c r="B1" s="434"/>
      <c r="C1" s="434"/>
      <c r="D1" s="434"/>
      <c r="E1" s="434"/>
      <c r="F1" s="434"/>
      <c r="G1" s="434"/>
    </row>
    <row r="2" spans="1:7" ht="17.25" customHeight="1">
      <c r="A2" s="441" t="s">
        <v>43</v>
      </c>
      <c r="B2" s="441"/>
      <c r="C2" s="441"/>
      <c r="D2" s="441"/>
      <c r="E2" s="441"/>
      <c r="F2" s="441"/>
      <c r="G2" s="441"/>
    </row>
    <row r="3" spans="1:7" ht="32.25" customHeight="1">
      <c r="A3" s="441" t="s">
        <v>223</v>
      </c>
      <c r="B3" s="441"/>
      <c r="C3" s="441"/>
      <c r="D3" s="441"/>
      <c r="E3" s="441"/>
      <c r="F3" s="441"/>
      <c r="G3" s="441"/>
    </row>
    <row r="4" spans="1:7" ht="30" customHeight="1">
      <c r="A4" s="440" t="s">
        <v>1</v>
      </c>
      <c r="B4" s="440" t="s">
        <v>21</v>
      </c>
      <c r="C4" s="442" t="s">
        <v>9</v>
      </c>
      <c r="D4" s="440" t="s">
        <v>17</v>
      </c>
      <c r="E4" s="440"/>
      <c r="F4" s="440"/>
      <c r="G4" s="440"/>
    </row>
    <row r="5" spans="1:7" ht="125.25" customHeight="1">
      <c r="A5" s="440"/>
      <c r="B5" s="440"/>
      <c r="C5" s="442"/>
      <c r="D5" s="65" t="s">
        <v>9</v>
      </c>
      <c r="E5" s="65" t="s">
        <v>19</v>
      </c>
      <c r="F5" s="65" t="s">
        <v>691</v>
      </c>
      <c r="G5" s="131" t="s">
        <v>690</v>
      </c>
    </row>
    <row r="6" spans="1:7" ht="40.5" customHeight="1">
      <c r="A6" s="57" t="s">
        <v>11</v>
      </c>
      <c r="B6" s="57" t="s">
        <v>438</v>
      </c>
      <c r="C6" s="57" t="s">
        <v>71</v>
      </c>
      <c r="D6" s="61"/>
      <c r="E6" s="59">
        <f>E9+E10+E11+E12+E13</f>
        <v>100</v>
      </c>
      <c r="F6" s="58"/>
      <c r="G6" s="98"/>
    </row>
    <row r="7" spans="1:7" ht="13.5">
      <c r="A7" s="20"/>
      <c r="B7" s="95" t="s">
        <v>117</v>
      </c>
      <c r="C7" s="60" t="s">
        <v>72</v>
      </c>
      <c r="D7" s="61">
        <v>0.105</v>
      </c>
      <c r="E7" s="20">
        <f>D7*E6</f>
        <v>10.5</v>
      </c>
      <c r="F7" s="61"/>
      <c r="G7" s="48"/>
    </row>
    <row r="8" spans="1:7" ht="13.5">
      <c r="A8" s="20"/>
      <c r="B8" s="95" t="s">
        <v>64</v>
      </c>
      <c r="C8" s="60" t="s">
        <v>0</v>
      </c>
      <c r="D8" s="61">
        <v>0.0538</v>
      </c>
      <c r="E8" s="20">
        <f>D8*E6</f>
        <v>5.38</v>
      </c>
      <c r="F8" s="61"/>
      <c r="G8" s="48"/>
    </row>
    <row r="9" spans="1:7" ht="13.5">
      <c r="A9" s="20"/>
      <c r="B9" s="95" t="s">
        <v>504</v>
      </c>
      <c r="C9" s="60" t="s">
        <v>71</v>
      </c>
      <c r="D9" s="61"/>
      <c r="E9" s="20">
        <v>4</v>
      </c>
      <c r="F9" s="61"/>
      <c r="G9" s="48"/>
    </row>
    <row r="10" spans="1:7" ht="13.5">
      <c r="A10" s="20"/>
      <c r="B10" s="95" t="s">
        <v>439</v>
      </c>
      <c r="C10" s="60" t="s">
        <v>71</v>
      </c>
      <c r="D10" s="61"/>
      <c r="E10" s="20">
        <v>11</v>
      </c>
      <c r="F10" s="61"/>
      <c r="G10" s="48"/>
    </row>
    <row r="11" spans="1:7" ht="13.5">
      <c r="A11" s="20"/>
      <c r="B11" s="95" t="s">
        <v>191</v>
      </c>
      <c r="C11" s="60" t="s">
        <v>71</v>
      </c>
      <c r="D11" s="61"/>
      <c r="E11" s="20">
        <v>25</v>
      </c>
      <c r="F11" s="61"/>
      <c r="G11" s="48"/>
    </row>
    <row r="12" spans="1:7" ht="20.25" customHeight="1">
      <c r="A12" s="20"/>
      <c r="B12" s="95" t="s">
        <v>414</v>
      </c>
      <c r="C12" s="60" t="s">
        <v>71</v>
      </c>
      <c r="D12" s="18"/>
      <c r="E12" s="20">
        <v>45</v>
      </c>
      <c r="F12" s="61"/>
      <c r="G12" s="48"/>
    </row>
    <row r="13" spans="1:7" ht="13.5">
      <c r="A13" s="20"/>
      <c r="B13" s="95" t="s">
        <v>85</v>
      </c>
      <c r="C13" s="60" t="s">
        <v>71</v>
      </c>
      <c r="D13" s="18"/>
      <c r="E13" s="20">
        <v>15</v>
      </c>
      <c r="F13" s="61"/>
      <c r="G13" s="48"/>
    </row>
    <row r="14" spans="1:7" ht="13.5">
      <c r="A14" s="20"/>
      <c r="B14" s="95" t="s">
        <v>89</v>
      </c>
      <c r="C14" s="60" t="s">
        <v>73</v>
      </c>
      <c r="D14" s="20"/>
      <c r="E14" s="20">
        <v>50</v>
      </c>
      <c r="F14" s="61"/>
      <c r="G14" s="48"/>
    </row>
    <row r="15" spans="1:7" ht="13.5">
      <c r="A15" s="20"/>
      <c r="B15" s="95" t="s">
        <v>508</v>
      </c>
      <c r="C15" s="60" t="s">
        <v>73</v>
      </c>
      <c r="D15" s="20"/>
      <c r="E15" s="20">
        <v>30</v>
      </c>
      <c r="F15" s="61"/>
      <c r="G15" s="48"/>
    </row>
    <row r="16" spans="1:7" ht="13.5">
      <c r="A16" s="20"/>
      <c r="B16" s="95" t="s">
        <v>507</v>
      </c>
      <c r="C16" s="60" t="s">
        <v>73</v>
      </c>
      <c r="D16" s="20"/>
      <c r="E16" s="20">
        <v>1</v>
      </c>
      <c r="F16" s="61"/>
      <c r="G16" s="48"/>
    </row>
    <row r="17" spans="1:7" ht="13.5">
      <c r="A17" s="20"/>
      <c r="B17" s="95" t="s">
        <v>46</v>
      </c>
      <c r="C17" s="60" t="s">
        <v>0</v>
      </c>
      <c r="D17" s="61">
        <v>0.0163</v>
      </c>
      <c r="E17" s="20">
        <f>D17*E13</f>
        <v>0.24449999999999997</v>
      </c>
      <c r="F17" s="61"/>
      <c r="G17" s="48"/>
    </row>
    <row r="18" spans="1:7" ht="43.5" customHeight="1">
      <c r="A18" s="222" t="s">
        <v>12</v>
      </c>
      <c r="B18" s="218" t="s">
        <v>432</v>
      </c>
      <c r="C18" s="251" t="s">
        <v>73</v>
      </c>
      <c r="D18" s="196"/>
      <c r="E18" s="220">
        <v>1</v>
      </c>
      <c r="F18" s="196"/>
      <c r="G18" s="234"/>
    </row>
    <row r="19" spans="1:7" ht="21.75" customHeight="1">
      <c r="A19" s="224"/>
      <c r="B19" s="196" t="s">
        <v>433</v>
      </c>
      <c r="C19" s="196" t="s">
        <v>181</v>
      </c>
      <c r="D19" s="196">
        <v>3.14</v>
      </c>
      <c r="E19" s="198">
        <f>E18*D19</f>
        <v>3.14</v>
      </c>
      <c r="F19" s="196"/>
      <c r="G19" s="235"/>
    </row>
    <row r="20" spans="1:7" ht="21.75" customHeight="1">
      <c r="A20" s="224"/>
      <c r="B20" s="196" t="s">
        <v>434</v>
      </c>
      <c r="C20" s="196" t="s">
        <v>0</v>
      </c>
      <c r="D20" s="236">
        <v>0.08</v>
      </c>
      <c r="E20" s="198">
        <f>E18*D20</f>
        <v>0.08</v>
      </c>
      <c r="F20" s="197"/>
      <c r="G20" s="235"/>
    </row>
    <row r="21" spans="1:7" ht="39" customHeight="1">
      <c r="A21" s="224"/>
      <c r="B21" s="196" t="s">
        <v>435</v>
      </c>
      <c r="C21" s="196" t="s">
        <v>436</v>
      </c>
      <c r="D21" s="225"/>
      <c r="E21" s="198">
        <v>1</v>
      </c>
      <c r="F21" s="197"/>
      <c r="G21" s="235"/>
    </row>
    <row r="22" spans="1:7" ht="24.75" customHeight="1">
      <c r="A22" s="224"/>
      <c r="B22" s="196" t="s">
        <v>437</v>
      </c>
      <c r="C22" s="196" t="s">
        <v>0</v>
      </c>
      <c r="D22" s="197">
        <v>0.72</v>
      </c>
      <c r="E22" s="198">
        <f>E18*D22</f>
        <v>0.72</v>
      </c>
      <c r="F22" s="197"/>
      <c r="G22" s="235"/>
    </row>
    <row r="23" spans="1:7" ht="57" customHeight="1">
      <c r="A23" s="218">
        <v>3</v>
      </c>
      <c r="B23" s="218" t="s">
        <v>506</v>
      </c>
      <c r="C23" s="218" t="s">
        <v>216</v>
      </c>
      <c r="D23" s="196"/>
      <c r="E23" s="243">
        <v>0.004</v>
      </c>
      <c r="F23" s="237"/>
      <c r="G23" s="219"/>
    </row>
    <row r="24" spans="1:7" ht="13.5">
      <c r="A24" s="238"/>
      <c r="B24" s="239" t="s">
        <v>192</v>
      </c>
      <c r="C24" s="238" t="s">
        <v>44</v>
      </c>
      <c r="D24" s="238">
        <v>411</v>
      </c>
      <c r="E24" s="221">
        <f>E23*D24</f>
        <v>1.6440000000000001</v>
      </c>
      <c r="F24" s="221"/>
      <c r="G24" s="240"/>
    </row>
    <row r="25" spans="1:7" ht="13.5">
      <c r="A25" s="238"/>
      <c r="B25" s="239" t="s">
        <v>217</v>
      </c>
      <c r="C25" s="238" t="s">
        <v>0</v>
      </c>
      <c r="D25" s="238">
        <v>164</v>
      </c>
      <c r="E25" s="221">
        <f>E23*D25</f>
        <v>0.656</v>
      </c>
      <c r="F25" s="221"/>
      <c r="G25" s="240"/>
    </row>
    <row r="26" spans="1:7" ht="13.5">
      <c r="A26" s="238"/>
      <c r="B26" s="241" t="s">
        <v>505</v>
      </c>
      <c r="C26" s="238" t="s">
        <v>205</v>
      </c>
      <c r="D26" s="238"/>
      <c r="E26" s="242">
        <f>E23*998</f>
        <v>3.992</v>
      </c>
      <c r="F26" s="238"/>
      <c r="G26" s="242"/>
    </row>
    <row r="27" spans="1:7" s="14" customFormat="1" ht="37.5" customHeight="1">
      <c r="A27" s="57" t="s">
        <v>14</v>
      </c>
      <c r="B27" s="57" t="s">
        <v>92</v>
      </c>
      <c r="C27" s="57" t="s">
        <v>71</v>
      </c>
      <c r="D27" s="61"/>
      <c r="E27" s="59">
        <f>E6</f>
        <v>100</v>
      </c>
      <c r="F27" s="58"/>
      <c r="G27" s="98"/>
    </row>
    <row r="28" spans="1:7" ht="18" customHeight="1">
      <c r="A28" s="20"/>
      <c r="B28" s="95" t="s">
        <v>117</v>
      </c>
      <c r="C28" s="60" t="s">
        <v>72</v>
      </c>
      <c r="D28" s="28">
        <v>0.0516</v>
      </c>
      <c r="E28" s="20">
        <f>D28*E27</f>
        <v>5.16</v>
      </c>
      <c r="F28" s="61"/>
      <c r="G28" s="48"/>
    </row>
    <row r="29" spans="1:7" ht="13.5" customHeight="1">
      <c r="A29" s="20"/>
      <c r="B29" s="95" t="s">
        <v>46</v>
      </c>
      <c r="C29" s="60" t="s">
        <v>0</v>
      </c>
      <c r="D29" s="61">
        <v>0.011</v>
      </c>
      <c r="E29" s="20">
        <f>D29*E27</f>
        <v>1.0999999999999999</v>
      </c>
      <c r="F29" s="61"/>
      <c r="G29" s="48"/>
    </row>
    <row r="30" spans="1:7" s="14" customFormat="1" ht="42" customHeight="1">
      <c r="A30" s="57" t="s">
        <v>15</v>
      </c>
      <c r="B30" s="57" t="s">
        <v>100</v>
      </c>
      <c r="C30" s="57" t="s">
        <v>22</v>
      </c>
      <c r="D30" s="20"/>
      <c r="E30" s="59">
        <v>18</v>
      </c>
      <c r="F30" s="59"/>
      <c r="G30" s="98"/>
    </row>
    <row r="31" spans="1:7" ht="15.75" customHeight="1">
      <c r="A31" s="20"/>
      <c r="B31" s="95" t="s">
        <v>29</v>
      </c>
      <c r="C31" s="60" t="s">
        <v>44</v>
      </c>
      <c r="D31" s="18">
        <v>0.66</v>
      </c>
      <c r="E31" s="20">
        <f>D31*E30</f>
        <v>11.88</v>
      </c>
      <c r="F31" s="61"/>
      <c r="G31" s="48"/>
    </row>
    <row r="32" spans="1:7" ht="15.75" customHeight="1">
      <c r="A32" s="20"/>
      <c r="B32" s="95" t="s">
        <v>64</v>
      </c>
      <c r="C32" s="60" t="s">
        <v>0</v>
      </c>
      <c r="D32" s="18">
        <v>0.4</v>
      </c>
      <c r="E32" s="20">
        <f>D32*E30</f>
        <v>7.2</v>
      </c>
      <c r="F32" s="20"/>
      <c r="G32" s="48"/>
    </row>
    <row r="33" spans="1:7" ht="15.75" customHeight="1">
      <c r="A33" s="57"/>
      <c r="B33" s="60" t="s">
        <v>684</v>
      </c>
      <c r="C33" s="78" t="s">
        <v>0</v>
      </c>
      <c r="D33" s="61"/>
      <c r="E33" s="61"/>
      <c r="F33" s="58"/>
      <c r="G33" s="48"/>
    </row>
    <row r="34" spans="1:7" ht="24" customHeight="1">
      <c r="A34" s="57"/>
      <c r="B34" s="60" t="s">
        <v>152</v>
      </c>
      <c r="C34" s="60" t="s">
        <v>0</v>
      </c>
      <c r="D34" s="61"/>
      <c r="E34" s="107">
        <v>0.1</v>
      </c>
      <c r="F34" s="58"/>
      <c r="G34" s="48"/>
    </row>
    <row r="35" spans="1:7" ht="15.75" customHeight="1">
      <c r="A35" s="57"/>
      <c r="B35" s="60" t="s">
        <v>8</v>
      </c>
      <c r="C35" s="60" t="s">
        <v>0</v>
      </c>
      <c r="D35" s="61"/>
      <c r="E35" s="61"/>
      <c r="F35" s="58"/>
      <c r="G35" s="48"/>
    </row>
    <row r="36" spans="1:7" ht="23.25" customHeight="1">
      <c r="A36" s="57"/>
      <c r="B36" s="60" t="s">
        <v>153</v>
      </c>
      <c r="C36" s="60" t="s">
        <v>0</v>
      </c>
      <c r="D36" s="61"/>
      <c r="E36" s="107">
        <v>0.08</v>
      </c>
      <c r="F36" s="58"/>
      <c r="G36" s="48"/>
    </row>
    <row r="37" spans="1:7" ht="21" customHeight="1">
      <c r="A37" s="60"/>
      <c r="B37" s="57" t="s">
        <v>39</v>
      </c>
      <c r="C37" s="60" t="s">
        <v>0</v>
      </c>
      <c r="D37" s="61"/>
      <c r="E37" s="61"/>
      <c r="F37" s="108"/>
      <c r="G37" s="98"/>
    </row>
  </sheetData>
  <sheetProtection/>
  <mergeCells count="8">
    <mergeCell ref="F4:G4"/>
    <mergeCell ref="A3:G3"/>
    <mergeCell ref="A1:G1"/>
    <mergeCell ref="A2:G2"/>
    <mergeCell ref="A4:A5"/>
    <mergeCell ref="B4:B5"/>
    <mergeCell ref="C4:C5"/>
    <mergeCell ref="D4:E4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1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3.875" style="0" customWidth="1"/>
    <col min="2" max="2" width="43.625" style="0" customWidth="1"/>
    <col min="3" max="3" width="8.125" style="0" customWidth="1"/>
    <col min="4" max="4" width="7.625" style="0" customWidth="1"/>
    <col min="5" max="5" width="10.875" style="0" customWidth="1"/>
    <col min="6" max="6" width="9.00390625" style="0" customWidth="1"/>
    <col min="7" max="7" width="9.25390625" style="157" customWidth="1"/>
    <col min="8" max="8" width="14.25390625" style="0" bestFit="1" customWidth="1"/>
  </cols>
  <sheetData>
    <row r="1" spans="1:7" ht="36" customHeight="1">
      <c r="A1" s="434" t="str">
        <f>'შიგა წყალგ1-2'!A1:G1</f>
        <v>Suaxevis municipalitetis maxalakiZeebis  baga-baRis da ezos keTilmowyoba </v>
      </c>
      <c r="B1" s="434"/>
      <c r="C1" s="434"/>
      <c r="D1" s="434"/>
      <c r="E1" s="434"/>
      <c r="F1" s="434"/>
      <c r="G1" s="434"/>
    </row>
    <row r="2" spans="1:7" ht="17.25" customHeight="1">
      <c r="A2" s="441" t="s">
        <v>84</v>
      </c>
      <c r="B2" s="441"/>
      <c r="C2" s="441"/>
      <c r="D2" s="441"/>
      <c r="E2" s="441"/>
      <c r="F2" s="441"/>
      <c r="G2" s="441"/>
    </row>
    <row r="3" spans="1:7" ht="21" customHeight="1">
      <c r="A3" s="441" t="s">
        <v>224</v>
      </c>
      <c r="B3" s="441"/>
      <c r="C3" s="441"/>
      <c r="D3" s="441"/>
      <c r="E3" s="441"/>
      <c r="F3" s="441"/>
      <c r="G3" s="441"/>
    </row>
    <row r="4" spans="1:7" ht="30" customHeight="1">
      <c r="A4" s="440" t="s">
        <v>1</v>
      </c>
      <c r="B4" s="440" t="s">
        <v>21</v>
      </c>
      <c r="C4" s="442" t="s">
        <v>9</v>
      </c>
      <c r="D4" s="440" t="s">
        <v>17</v>
      </c>
      <c r="E4" s="440"/>
      <c r="F4" s="440"/>
      <c r="G4" s="440"/>
    </row>
    <row r="5" spans="1:7" ht="75.75" customHeight="1">
      <c r="A5" s="440"/>
      <c r="B5" s="440"/>
      <c r="C5" s="442"/>
      <c r="D5" s="65" t="s">
        <v>9</v>
      </c>
      <c r="E5" s="65" t="s">
        <v>19</v>
      </c>
      <c r="F5" s="65" t="s">
        <v>689</v>
      </c>
      <c r="G5" s="131" t="s">
        <v>690</v>
      </c>
    </row>
    <row r="6" spans="1:7" s="14" customFormat="1" ht="38.25" customHeight="1">
      <c r="A6" s="57" t="s">
        <v>11</v>
      </c>
      <c r="B6" s="57" t="s">
        <v>415</v>
      </c>
      <c r="C6" s="57" t="s">
        <v>71</v>
      </c>
      <c r="D6" s="58"/>
      <c r="E6" s="59">
        <v>19</v>
      </c>
      <c r="F6" s="58"/>
      <c r="G6" s="98"/>
    </row>
    <row r="7" spans="1:7" ht="15.75" customHeight="1">
      <c r="A7" s="20"/>
      <c r="B7" s="95" t="s">
        <v>117</v>
      </c>
      <c r="C7" s="60" t="s">
        <v>72</v>
      </c>
      <c r="D7" s="61">
        <v>0.583</v>
      </c>
      <c r="E7" s="20">
        <f>D7*E6</f>
        <v>11.077</v>
      </c>
      <c r="F7" s="61"/>
      <c r="G7" s="48"/>
    </row>
    <row r="8" spans="1:7" ht="13.5">
      <c r="A8" s="20"/>
      <c r="B8" s="95" t="s">
        <v>64</v>
      </c>
      <c r="C8" s="60" t="s">
        <v>0</v>
      </c>
      <c r="D8" s="61">
        <v>0.0046</v>
      </c>
      <c r="E8" s="28">
        <f>D8*E6</f>
        <v>0.0874</v>
      </c>
      <c r="F8" s="61"/>
      <c r="G8" s="48"/>
    </row>
    <row r="9" spans="1:7" ht="27">
      <c r="A9" s="20"/>
      <c r="B9" s="95" t="s">
        <v>416</v>
      </c>
      <c r="C9" s="60" t="s">
        <v>56</v>
      </c>
      <c r="D9" s="20">
        <v>1</v>
      </c>
      <c r="E9" s="20">
        <f>D9*E6</f>
        <v>19</v>
      </c>
      <c r="F9" s="61"/>
      <c r="G9" s="48"/>
    </row>
    <row r="10" spans="1:7" ht="13.5">
      <c r="A10" s="20"/>
      <c r="B10" s="95" t="s">
        <v>46</v>
      </c>
      <c r="C10" s="60" t="s">
        <v>0</v>
      </c>
      <c r="D10" s="61">
        <v>0.208</v>
      </c>
      <c r="E10" s="20">
        <f>D10*E6</f>
        <v>3.952</v>
      </c>
      <c r="F10" s="61"/>
      <c r="G10" s="48"/>
    </row>
    <row r="11" spans="1:7" ht="27">
      <c r="A11" s="57" t="s">
        <v>12</v>
      </c>
      <c r="B11" s="57" t="s">
        <v>335</v>
      </c>
      <c r="C11" s="57" t="s">
        <v>71</v>
      </c>
      <c r="D11" s="58"/>
      <c r="E11" s="59">
        <v>11</v>
      </c>
      <c r="F11" s="58"/>
      <c r="G11" s="98"/>
    </row>
    <row r="12" spans="1:7" ht="13.5">
      <c r="A12" s="20"/>
      <c r="B12" s="95" t="s">
        <v>117</v>
      </c>
      <c r="C12" s="60" t="s">
        <v>72</v>
      </c>
      <c r="D12" s="61">
        <v>0.583</v>
      </c>
      <c r="E12" s="20">
        <f>D12*E11</f>
        <v>6.412999999999999</v>
      </c>
      <c r="F12" s="61"/>
      <c r="G12" s="48"/>
    </row>
    <row r="13" spans="1:7" ht="13.5">
      <c r="A13" s="20"/>
      <c r="B13" s="95" t="s">
        <v>64</v>
      </c>
      <c r="C13" s="60" t="s">
        <v>0</v>
      </c>
      <c r="D13" s="61">
        <v>0.0046</v>
      </c>
      <c r="E13" s="20">
        <f>D13*E11</f>
        <v>0.0506</v>
      </c>
      <c r="F13" s="61"/>
      <c r="G13" s="48"/>
    </row>
    <row r="14" spans="1:7" ht="13.5">
      <c r="A14" s="20"/>
      <c r="B14" s="95" t="s">
        <v>336</v>
      </c>
      <c r="C14" s="60" t="s">
        <v>56</v>
      </c>
      <c r="D14" s="20">
        <v>1</v>
      </c>
      <c r="E14" s="20">
        <f>D14*E11</f>
        <v>11</v>
      </c>
      <c r="F14" s="18"/>
      <c r="G14" s="48"/>
    </row>
    <row r="15" spans="1:7" ht="13.5">
      <c r="A15" s="20"/>
      <c r="B15" s="95" t="s">
        <v>337</v>
      </c>
      <c r="C15" s="60" t="s">
        <v>73</v>
      </c>
      <c r="D15" s="61"/>
      <c r="E15" s="20">
        <v>15</v>
      </c>
      <c r="F15" s="61"/>
      <c r="G15" s="48"/>
    </row>
    <row r="16" spans="1:7" ht="13.5">
      <c r="A16" s="20"/>
      <c r="B16" s="95" t="s">
        <v>46</v>
      </c>
      <c r="C16" s="60" t="s">
        <v>0</v>
      </c>
      <c r="D16" s="61">
        <v>0.208</v>
      </c>
      <c r="E16" s="20">
        <f>D16*E11</f>
        <v>2.288</v>
      </c>
      <c r="F16" s="61"/>
      <c r="G16" s="48"/>
    </row>
    <row r="17" spans="1:15" s="14" customFormat="1" ht="39" customHeight="1">
      <c r="A17" s="57" t="s">
        <v>13</v>
      </c>
      <c r="B17" s="57" t="s">
        <v>338</v>
      </c>
      <c r="C17" s="57" t="s">
        <v>71</v>
      </c>
      <c r="D17" s="58"/>
      <c r="E17" s="68">
        <v>50</v>
      </c>
      <c r="F17" s="58"/>
      <c r="G17" s="98"/>
      <c r="O17" s="14">
        <f>146</f>
        <v>146</v>
      </c>
    </row>
    <row r="18" spans="1:7" ht="13.5">
      <c r="A18" s="20"/>
      <c r="B18" s="95" t="s">
        <v>117</v>
      </c>
      <c r="C18" s="60" t="s">
        <v>72</v>
      </c>
      <c r="D18" s="61">
        <v>0.609</v>
      </c>
      <c r="E18" s="20">
        <f>D18*E17</f>
        <v>30.45</v>
      </c>
      <c r="F18" s="61"/>
      <c r="G18" s="48"/>
    </row>
    <row r="19" spans="1:7" ht="13.5">
      <c r="A19" s="20"/>
      <c r="B19" s="95" t="s">
        <v>64</v>
      </c>
      <c r="C19" s="60" t="s">
        <v>0</v>
      </c>
      <c r="D19" s="61">
        <v>0.0021</v>
      </c>
      <c r="E19" s="20">
        <f>D19*E17</f>
        <v>0.105</v>
      </c>
      <c r="F19" s="61"/>
      <c r="G19" s="48"/>
    </row>
    <row r="20" spans="1:7" ht="16.5" customHeight="1">
      <c r="A20" s="20"/>
      <c r="B20" s="95" t="s">
        <v>339</v>
      </c>
      <c r="C20" s="60" t="s">
        <v>56</v>
      </c>
      <c r="D20" s="20">
        <v>1</v>
      </c>
      <c r="E20" s="20">
        <f>D20*E17</f>
        <v>50</v>
      </c>
      <c r="F20" s="61"/>
      <c r="G20" s="48"/>
    </row>
    <row r="21" spans="1:7" ht="13.5">
      <c r="A21" s="20"/>
      <c r="B21" s="95" t="s">
        <v>79</v>
      </c>
      <c r="C21" s="60" t="s">
        <v>73</v>
      </c>
      <c r="D21" s="61"/>
      <c r="E21" s="20">
        <v>30</v>
      </c>
      <c r="F21" s="61"/>
      <c r="G21" s="48"/>
    </row>
    <row r="22" spans="1:7" ht="13.5">
      <c r="A22" s="20"/>
      <c r="B22" s="95" t="s">
        <v>46</v>
      </c>
      <c r="C22" s="60" t="s">
        <v>0</v>
      </c>
      <c r="D22" s="61">
        <v>0.156</v>
      </c>
      <c r="E22" s="20">
        <f>D22*E17</f>
        <v>7.8</v>
      </c>
      <c r="F22" s="61"/>
      <c r="G22" s="48"/>
    </row>
    <row r="23" spans="1:7" s="14" customFormat="1" ht="37.5" customHeight="1">
      <c r="A23" s="57" t="s">
        <v>14</v>
      </c>
      <c r="B23" s="57" t="s">
        <v>417</v>
      </c>
      <c r="C23" s="57" t="s">
        <v>97</v>
      </c>
      <c r="D23" s="58"/>
      <c r="E23" s="59">
        <f>E26+E27+E28</f>
        <v>4</v>
      </c>
      <c r="F23" s="58"/>
      <c r="G23" s="98"/>
    </row>
    <row r="24" spans="1:7" ht="13.5">
      <c r="A24" s="20"/>
      <c r="B24" s="95" t="s">
        <v>117</v>
      </c>
      <c r="C24" s="60" t="s">
        <v>72</v>
      </c>
      <c r="D24" s="61">
        <v>3.66</v>
      </c>
      <c r="E24" s="20">
        <f>D24*E23</f>
        <v>14.64</v>
      </c>
      <c r="F24" s="61"/>
      <c r="G24" s="48"/>
    </row>
    <row r="25" spans="1:7" ht="13.5">
      <c r="A25" s="20"/>
      <c r="B25" s="95" t="s">
        <v>110</v>
      </c>
      <c r="C25" s="60" t="s">
        <v>0</v>
      </c>
      <c r="D25" s="61">
        <v>0.28</v>
      </c>
      <c r="E25" s="20">
        <f>D25*E23</f>
        <v>1.12</v>
      </c>
      <c r="F25" s="61"/>
      <c r="G25" s="48"/>
    </row>
    <row r="26" spans="1:7" ht="13.5">
      <c r="A26" s="20"/>
      <c r="B26" s="95" t="s">
        <v>328</v>
      </c>
      <c r="C26" s="60" t="s">
        <v>57</v>
      </c>
      <c r="D26" s="61"/>
      <c r="E26" s="20">
        <v>2</v>
      </c>
      <c r="F26" s="61"/>
      <c r="G26" s="48"/>
    </row>
    <row r="27" spans="1:7" ht="13.5">
      <c r="A27" s="20"/>
      <c r="B27" s="95" t="s">
        <v>418</v>
      </c>
      <c r="C27" s="60" t="s">
        <v>57</v>
      </c>
      <c r="D27" s="61"/>
      <c r="E27" s="20">
        <v>1</v>
      </c>
      <c r="F27" s="61"/>
      <c r="G27" s="48"/>
    </row>
    <row r="28" spans="1:7" ht="13.5">
      <c r="A28" s="20"/>
      <c r="B28" s="95" t="s">
        <v>327</v>
      </c>
      <c r="C28" s="60" t="s">
        <v>57</v>
      </c>
      <c r="D28" s="61"/>
      <c r="E28" s="20">
        <v>1</v>
      </c>
      <c r="F28" s="20"/>
      <c r="G28" s="48"/>
    </row>
    <row r="29" spans="1:7" ht="13.5">
      <c r="A29" s="20"/>
      <c r="B29" s="95" t="s">
        <v>46</v>
      </c>
      <c r="C29" s="60" t="s">
        <v>0</v>
      </c>
      <c r="D29" s="61">
        <v>1.24</v>
      </c>
      <c r="E29" s="20">
        <f>D29*E23</f>
        <v>4.96</v>
      </c>
      <c r="F29" s="61"/>
      <c r="G29" s="48"/>
    </row>
    <row r="30" spans="1:7" ht="13.5">
      <c r="A30" s="57" t="s">
        <v>15</v>
      </c>
      <c r="B30" s="147" t="s">
        <v>419</v>
      </c>
      <c r="C30" s="60" t="s">
        <v>230</v>
      </c>
      <c r="D30" s="61"/>
      <c r="E30" s="59">
        <v>1</v>
      </c>
      <c r="F30" s="61"/>
      <c r="G30" s="98"/>
    </row>
    <row r="31" spans="1:7" ht="13.5">
      <c r="A31" s="20"/>
      <c r="B31" s="95" t="s">
        <v>117</v>
      </c>
      <c r="C31" s="60" t="s">
        <v>72</v>
      </c>
      <c r="D31" s="61">
        <v>3.66</v>
      </c>
      <c r="E31" s="20">
        <f>D31*E30</f>
        <v>3.66</v>
      </c>
      <c r="F31" s="61"/>
      <c r="G31" s="48"/>
    </row>
    <row r="32" spans="1:7" ht="13.5">
      <c r="A32" s="20"/>
      <c r="B32" s="95" t="s">
        <v>110</v>
      </c>
      <c r="C32" s="60" t="s">
        <v>0</v>
      </c>
      <c r="D32" s="61">
        <v>0.28</v>
      </c>
      <c r="E32" s="20">
        <f>D32*E30</f>
        <v>0.28</v>
      </c>
      <c r="F32" s="61"/>
      <c r="G32" s="48"/>
    </row>
    <row r="33" spans="1:7" ht="28.5" customHeight="1">
      <c r="A33" s="20"/>
      <c r="B33" s="95" t="s">
        <v>421</v>
      </c>
      <c r="C33" s="60"/>
      <c r="D33" s="61">
        <v>1</v>
      </c>
      <c r="E33" s="20">
        <f>E30*D33</f>
        <v>1</v>
      </c>
      <c r="F33" s="61"/>
      <c r="G33" s="48"/>
    </row>
    <row r="34" spans="1:7" ht="13.5">
      <c r="A34" s="20"/>
      <c r="B34" s="95" t="s">
        <v>46</v>
      </c>
      <c r="C34" s="60" t="s">
        <v>0</v>
      </c>
      <c r="D34" s="61">
        <v>0.37</v>
      </c>
      <c r="E34" s="20">
        <f>D34*E30</f>
        <v>0.37</v>
      </c>
      <c r="F34" s="61"/>
      <c r="G34" s="48"/>
    </row>
    <row r="35" spans="1:7" s="14" customFormat="1" ht="41.25" customHeight="1">
      <c r="A35" s="57" t="s">
        <v>16</v>
      </c>
      <c r="B35" s="57" t="s">
        <v>329</v>
      </c>
      <c r="C35" s="57" t="s">
        <v>22</v>
      </c>
      <c r="D35" s="58"/>
      <c r="E35" s="59">
        <v>2</v>
      </c>
      <c r="F35" s="58"/>
      <c r="G35" s="98"/>
    </row>
    <row r="36" spans="1:7" ht="13.5">
      <c r="A36" s="20"/>
      <c r="B36" s="95" t="s">
        <v>117</v>
      </c>
      <c r="C36" s="60" t="s">
        <v>72</v>
      </c>
      <c r="D36" s="61">
        <v>6.86</v>
      </c>
      <c r="E36" s="20">
        <f>D36*E35</f>
        <v>13.72</v>
      </c>
      <c r="F36" s="61"/>
      <c r="G36" s="48"/>
    </row>
    <row r="37" spans="1:7" ht="15.75" customHeight="1">
      <c r="A37" s="20"/>
      <c r="B37" s="95" t="s">
        <v>64</v>
      </c>
      <c r="C37" s="60" t="s">
        <v>0</v>
      </c>
      <c r="D37" s="61">
        <v>0.04</v>
      </c>
      <c r="E37" s="20">
        <f>D37*E35</f>
        <v>0.08</v>
      </c>
      <c r="F37" s="61"/>
      <c r="G37" s="48"/>
    </row>
    <row r="38" spans="1:7" ht="31.5" customHeight="1">
      <c r="A38" s="20"/>
      <c r="B38" s="95" t="s">
        <v>422</v>
      </c>
      <c r="C38" s="60" t="s">
        <v>22</v>
      </c>
      <c r="D38" s="61">
        <v>1</v>
      </c>
      <c r="E38" s="20">
        <f>D38*E35</f>
        <v>2</v>
      </c>
      <c r="F38" s="61"/>
      <c r="G38" s="48"/>
    </row>
    <row r="39" spans="1:7" ht="15" customHeight="1">
      <c r="A39" s="20"/>
      <c r="B39" s="95" t="s">
        <v>187</v>
      </c>
      <c r="C39" s="60" t="s">
        <v>22</v>
      </c>
      <c r="D39" s="61"/>
      <c r="E39" s="20">
        <v>3</v>
      </c>
      <c r="F39" s="61"/>
      <c r="G39" s="48"/>
    </row>
    <row r="40" spans="1:7" ht="15" customHeight="1">
      <c r="A40" s="20"/>
      <c r="B40" s="95" t="s">
        <v>423</v>
      </c>
      <c r="C40" s="60"/>
      <c r="D40" s="61"/>
      <c r="E40" s="20">
        <v>3</v>
      </c>
      <c r="F40" s="61"/>
      <c r="G40" s="48"/>
    </row>
    <row r="41" spans="1:7" ht="13.5">
      <c r="A41" s="20"/>
      <c r="B41" s="95" t="s">
        <v>46</v>
      </c>
      <c r="C41" s="60" t="s">
        <v>0</v>
      </c>
      <c r="D41" s="61">
        <v>0.37</v>
      </c>
      <c r="E41" s="20">
        <f>D41*E35</f>
        <v>0.74</v>
      </c>
      <c r="F41" s="61"/>
      <c r="G41" s="48"/>
    </row>
    <row r="42" spans="1:7" ht="13.5">
      <c r="A42" s="57" t="s">
        <v>4</v>
      </c>
      <c r="B42" s="57" t="s">
        <v>509</v>
      </c>
      <c r="C42" s="57" t="s">
        <v>22</v>
      </c>
      <c r="D42" s="58"/>
      <c r="E42" s="59">
        <f>E45+E46</f>
        <v>8</v>
      </c>
      <c r="F42" s="58"/>
      <c r="G42" s="98"/>
    </row>
    <row r="43" spans="1:7" ht="13.5">
      <c r="A43" s="20"/>
      <c r="B43" s="95" t="s">
        <v>117</v>
      </c>
      <c r="C43" s="60" t="s">
        <v>72</v>
      </c>
      <c r="D43" s="61">
        <v>6.86</v>
      </c>
      <c r="E43" s="20">
        <f>D43*E42</f>
        <v>54.88</v>
      </c>
      <c r="F43" s="61"/>
      <c r="G43" s="48"/>
    </row>
    <row r="44" spans="1:7" ht="13.5">
      <c r="A44" s="20"/>
      <c r="B44" s="95" t="s">
        <v>64</v>
      </c>
      <c r="C44" s="60" t="s">
        <v>0</v>
      </c>
      <c r="D44" s="61">
        <v>0.04</v>
      </c>
      <c r="E44" s="20">
        <f>D44*E42</f>
        <v>0.32</v>
      </c>
      <c r="F44" s="61"/>
      <c r="G44" s="48"/>
    </row>
    <row r="45" spans="1:7" ht="13.5">
      <c r="A45" s="20"/>
      <c r="B45" s="95" t="s">
        <v>225</v>
      </c>
      <c r="C45" s="60" t="s">
        <v>230</v>
      </c>
      <c r="D45" s="61">
        <v>1</v>
      </c>
      <c r="E45" s="20">
        <v>7</v>
      </c>
      <c r="F45" s="61"/>
      <c r="G45" s="48"/>
    </row>
    <row r="46" spans="1:7" ht="13.5">
      <c r="A46" s="20"/>
      <c r="B46" s="95" t="s">
        <v>420</v>
      </c>
      <c r="C46" s="60" t="s">
        <v>230</v>
      </c>
      <c r="D46" s="61">
        <v>1</v>
      </c>
      <c r="E46" s="20">
        <v>1</v>
      </c>
      <c r="F46" s="61"/>
      <c r="G46" s="48"/>
    </row>
    <row r="47" spans="1:7" ht="13.5">
      <c r="A47" s="20"/>
      <c r="B47" s="95" t="s">
        <v>187</v>
      </c>
      <c r="C47" s="60" t="s">
        <v>22</v>
      </c>
      <c r="D47" s="61"/>
      <c r="E47" s="20">
        <v>5</v>
      </c>
      <c r="F47" s="61"/>
      <c r="G47" s="48"/>
    </row>
    <row r="48" spans="1:7" ht="13.5">
      <c r="A48" s="20"/>
      <c r="B48" s="95" t="s">
        <v>46</v>
      </c>
      <c r="C48" s="60" t="s">
        <v>0</v>
      </c>
      <c r="D48" s="61">
        <v>0.37</v>
      </c>
      <c r="E48" s="20">
        <f>D48*E42</f>
        <v>2.96</v>
      </c>
      <c r="F48" s="61"/>
      <c r="G48" s="48"/>
    </row>
    <row r="49" spans="1:7" s="14" customFormat="1" ht="39.75" customHeight="1">
      <c r="A49" s="57" t="s">
        <v>5</v>
      </c>
      <c r="B49" s="57" t="s">
        <v>189</v>
      </c>
      <c r="C49" s="57" t="s">
        <v>97</v>
      </c>
      <c r="D49" s="58"/>
      <c r="E49" s="59">
        <v>4</v>
      </c>
      <c r="F49" s="58"/>
      <c r="G49" s="98"/>
    </row>
    <row r="50" spans="1:7" ht="13.5" customHeight="1">
      <c r="A50" s="20"/>
      <c r="B50" s="60" t="s">
        <v>117</v>
      </c>
      <c r="C50" s="60" t="s">
        <v>72</v>
      </c>
      <c r="D50" s="61">
        <v>1.01</v>
      </c>
      <c r="E50" s="20">
        <f>D50*E49</f>
        <v>4.04</v>
      </c>
      <c r="F50" s="61"/>
      <c r="G50" s="48"/>
    </row>
    <row r="51" spans="1:7" ht="13.5" customHeight="1">
      <c r="A51" s="20"/>
      <c r="B51" s="60" t="s">
        <v>64</v>
      </c>
      <c r="C51" s="60" t="s">
        <v>0</v>
      </c>
      <c r="D51" s="61">
        <v>0.02</v>
      </c>
      <c r="E51" s="20">
        <f>D51*E49</f>
        <v>0.08</v>
      </c>
      <c r="F51" s="61"/>
      <c r="G51" s="48"/>
    </row>
    <row r="52" spans="1:7" ht="14.25" customHeight="1">
      <c r="A52" s="20"/>
      <c r="B52" s="60" t="s">
        <v>188</v>
      </c>
      <c r="C52" s="60" t="s">
        <v>57</v>
      </c>
      <c r="D52" s="61">
        <v>1</v>
      </c>
      <c r="E52" s="20">
        <f>D52*E49</f>
        <v>4</v>
      </c>
      <c r="F52" s="61"/>
      <c r="G52" s="48"/>
    </row>
    <row r="53" spans="1:7" ht="13.5">
      <c r="A53" s="20"/>
      <c r="B53" s="60" t="s">
        <v>46</v>
      </c>
      <c r="C53" s="60" t="s">
        <v>0</v>
      </c>
      <c r="D53" s="61">
        <v>0.49</v>
      </c>
      <c r="E53" s="20">
        <f>D53*E49</f>
        <v>1.96</v>
      </c>
      <c r="F53" s="61"/>
      <c r="G53" s="48"/>
    </row>
    <row r="54" spans="1:7" ht="42.75" customHeight="1">
      <c r="A54" s="57" t="s">
        <v>6</v>
      </c>
      <c r="B54" s="57" t="s">
        <v>425</v>
      </c>
      <c r="C54" s="57" t="s">
        <v>73</v>
      </c>
      <c r="D54" s="58"/>
      <c r="E54" s="59">
        <v>12</v>
      </c>
      <c r="F54" s="58"/>
      <c r="G54" s="98"/>
    </row>
    <row r="55" spans="1:7" ht="13.5" customHeight="1">
      <c r="A55" s="20"/>
      <c r="B55" s="60" t="s">
        <v>117</v>
      </c>
      <c r="C55" s="60" t="s">
        <v>72</v>
      </c>
      <c r="D55" s="61">
        <v>0.46</v>
      </c>
      <c r="E55" s="20">
        <f>D55*E54</f>
        <v>5.5200000000000005</v>
      </c>
      <c r="F55" s="61"/>
      <c r="G55" s="48"/>
    </row>
    <row r="56" spans="1:7" ht="13.5" customHeight="1">
      <c r="A56" s="20"/>
      <c r="B56" s="60" t="s">
        <v>64</v>
      </c>
      <c r="C56" s="60" t="s">
        <v>0</v>
      </c>
      <c r="D56" s="61">
        <v>0.02</v>
      </c>
      <c r="E56" s="20">
        <f>D56*E54</f>
        <v>0.24</v>
      </c>
      <c r="F56" s="61"/>
      <c r="G56" s="48"/>
    </row>
    <row r="57" spans="1:7" ht="13.5" customHeight="1">
      <c r="A57" s="20"/>
      <c r="B57" s="60" t="s">
        <v>424</v>
      </c>
      <c r="C57" s="60" t="s">
        <v>73</v>
      </c>
      <c r="D57" s="61">
        <v>1</v>
      </c>
      <c r="E57" s="20">
        <f>D57*E54</f>
        <v>12</v>
      </c>
      <c r="F57" s="20"/>
      <c r="G57" s="48"/>
    </row>
    <row r="58" spans="1:7" ht="13.5" customHeight="1">
      <c r="A58" s="20"/>
      <c r="B58" s="60" t="s">
        <v>46</v>
      </c>
      <c r="C58" s="60" t="s">
        <v>0</v>
      </c>
      <c r="D58" s="61">
        <v>0.11</v>
      </c>
      <c r="E58" s="20">
        <f>D58*E54</f>
        <v>1.32</v>
      </c>
      <c r="F58" s="61"/>
      <c r="G58" s="48"/>
    </row>
    <row r="59" spans="1:7" ht="13.5" customHeight="1">
      <c r="A59" s="20"/>
      <c r="B59" s="60"/>
      <c r="C59" s="60"/>
      <c r="D59" s="61"/>
      <c r="E59" s="20"/>
      <c r="F59" s="61"/>
      <c r="G59" s="48"/>
    </row>
    <row r="60" spans="1:7" ht="46.5" customHeight="1">
      <c r="A60" s="146">
        <v>10</v>
      </c>
      <c r="B60" s="153" t="s">
        <v>347</v>
      </c>
      <c r="C60" s="83" t="s">
        <v>230</v>
      </c>
      <c r="D60" s="77"/>
      <c r="E60" s="110">
        <v>14</v>
      </c>
      <c r="F60" s="83"/>
      <c r="G60" s="101"/>
    </row>
    <row r="61" spans="1:7" ht="13.5" customHeight="1">
      <c r="A61" s="88"/>
      <c r="B61" s="102" t="s">
        <v>192</v>
      </c>
      <c r="C61" s="83" t="s">
        <v>214</v>
      </c>
      <c r="D61" s="78">
        <v>0.34</v>
      </c>
      <c r="E61" s="104">
        <f>E60*D61</f>
        <v>4.760000000000001</v>
      </c>
      <c r="F61" s="103"/>
      <c r="G61" s="53"/>
    </row>
    <row r="62" spans="1:7" ht="13.5" customHeight="1">
      <c r="A62" s="88"/>
      <c r="B62" s="102" t="s">
        <v>217</v>
      </c>
      <c r="C62" s="88" t="s">
        <v>0</v>
      </c>
      <c r="D62" s="77">
        <v>0.22</v>
      </c>
      <c r="E62" s="104">
        <f>E60*D62</f>
        <v>3.08</v>
      </c>
      <c r="F62" s="83"/>
      <c r="G62" s="53"/>
    </row>
    <row r="63" spans="1:7" ht="13.5" customHeight="1">
      <c r="A63" s="88"/>
      <c r="B63" s="102" t="s">
        <v>348</v>
      </c>
      <c r="C63" s="83" t="s">
        <v>230</v>
      </c>
      <c r="D63" s="77"/>
      <c r="E63" s="193">
        <v>3</v>
      </c>
      <c r="F63" s="83"/>
      <c r="G63" s="53"/>
    </row>
    <row r="64" spans="1:7" ht="13.5" customHeight="1">
      <c r="A64" s="88"/>
      <c r="B64" s="102" t="s">
        <v>344</v>
      </c>
      <c r="C64" s="83" t="s">
        <v>230</v>
      </c>
      <c r="D64" s="77"/>
      <c r="E64" s="193">
        <v>3</v>
      </c>
      <c r="F64" s="83"/>
      <c r="G64" s="53"/>
    </row>
    <row r="65" spans="1:7" ht="13.5" customHeight="1">
      <c r="A65" s="88"/>
      <c r="B65" s="102" t="s">
        <v>345</v>
      </c>
      <c r="C65" s="83" t="s">
        <v>230</v>
      </c>
      <c r="D65" s="77"/>
      <c r="E65" s="193">
        <v>4</v>
      </c>
      <c r="F65" s="83"/>
      <c r="G65" s="53"/>
    </row>
    <row r="66" spans="1:7" ht="13.5" customHeight="1">
      <c r="A66" s="88"/>
      <c r="B66" s="102" t="s">
        <v>346</v>
      </c>
      <c r="C66" s="83" t="s">
        <v>230</v>
      </c>
      <c r="D66" s="77"/>
      <c r="E66" s="193">
        <v>5</v>
      </c>
      <c r="F66" s="83"/>
      <c r="G66" s="53"/>
    </row>
    <row r="67" spans="1:7" ht="13.5" customHeight="1">
      <c r="A67" s="88"/>
      <c r="B67" s="102" t="s">
        <v>49</v>
      </c>
      <c r="C67" s="88" t="s">
        <v>0</v>
      </c>
      <c r="D67" s="77">
        <v>0.37</v>
      </c>
      <c r="E67" s="104">
        <f>E60*D67</f>
        <v>5.18</v>
      </c>
      <c r="F67" s="105"/>
      <c r="G67" s="53"/>
    </row>
    <row r="68" spans="1:7" ht="45" customHeight="1">
      <c r="A68" s="156">
        <v>11</v>
      </c>
      <c r="B68" s="147" t="s">
        <v>330</v>
      </c>
      <c r="C68" s="84" t="s">
        <v>230</v>
      </c>
      <c r="D68" s="86" t="s">
        <v>331</v>
      </c>
      <c r="E68" s="53">
        <v>2</v>
      </c>
      <c r="F68" s="61"/>
      <c r="G68" s="98"/>
    </row>
    <row r="69" spans="1:7" s="132" customFormat="1" ht="21" customHeight="1">
      <c r="A69" s="85"/>
      <c r="B69" s="80" t="s">
        <v>61</v>
      </c>
      <c r="C69" s="84" t="s">
        <v>214</v>
      </c>
      <c r="D69" s="86">
        <v>2.58</v>
      </c>
      <c r="E69" s="104">
        <f>D69*E68</f>
        <v>5.16</v>
      </c>
      <c r="F69" s="61"/>
      <c r="G69" s="48"/>
    </row>
    <row r="70" spans="1:7" s="132" customFormat="1" ht="20.25" customHeight="1">
      <c r="A70" s="85"/>
      <c r="B70" s="80" t="s">
        <v>110</v>
      </c>
      <c r="C70" s="84" t="s">
        <v>198</v>
      </c>
      <c r="D70" s="86">
        <v>0.17</v>
      </c>
      <c r="E70" s="104">
        <f>D70*E68</f>
        <v>0.34</v>
      </c>
      <c r="F70" s="61"/>
      <c r="G70" s="48"/>
    </row>
    <row r="71" spans="1:7" ht="19.5" customHeight="1">
      <c r="A71" s="85"/>
      <c r="B71" s="80" t="s">
        <v>332</v>
      </c>
      <c r="C71" s="84" t="s">
        <v>230</v>
      </c>
      <c r="D71" s="86">
        <v>1</v>
      </c>
      <c r="E71" s="104">
        <f>D71*E68</f>
        <v>2</v>
      </c>
      <c r="F71" s="105"/>
      <c r="G71" s="48"/>
    </row>
    <row r="72" spans="1:7" ht="22.5" customHeight="1">
      <c r="A72" s="85"/>
      <c r="B72" s="80" t="s">
        <v>46</v>
      </c>
      <c r="C72" s="84" t="s">
        <v>198</v>
      </c>
      <c r="D72" s="86">
        <v>0.48</v>
      </c>
      <c r="E72" s="104">
        <f>D72*E68</f>
        <v>0.96</v>
      </c>
      <c r="F72" s="61"/>
      <c r="G72" s="48"/>
    </row>
    <row r="73" spans="1:7" ht="36" customHeight="1">
      <c r="A73" s="57" t="s">
        <v>24</v>
      </c>
      <c r="B73" s="57" t="s">
        <v>333</v>
      </c>
      <c r="C73" s="57" t="s">
        <v>230</v>
      </c>
      <c r="D73" s="58"/>
      <c r="E73" s="59">
        <v>3</v>
      </c>
      <c r="F73" s="58"/>
      <c r="G73" s="98"/>
    </row>
    <row r="74" spans="1:7" ht="16.5" customHeight="1">
      <c r="A74" s="20"/>
      <c r="B74" s="95" t="s">
        <v>117</v>
      </c>
      <c r="C74" s="60" t="s">
        <v>72</v>
      </c>
      <c r="D74" s="61">
        <v>6.86</v>
      </c>
      <c r="E74" s="20">
        <f>D74*E73</f>
        <v>20.580000000000002</v>
      </c>
      <c r="F74" s="61"/>
      <c r="G74" s="48"/>
    </row>
    <row r="75" spans="1:7" ht="21.75" customHeight="1">
      <c r="A75" s="20"/>
      <c r="B75" s="95" t="s">
        <v>64</v>
      </c>
      <c r="C75" s="60" t="s">
        <v>0</v>
      </c>
      <c r="D75" s="61">
        <v>0.04</v>
      </c>
      <c r="E75" s="20">
        <f>D75*E73</f>
        <v>0.12</v>
      </c>
      <c r="F75" s="61"/>
      <c r="G75" s="48"/>
    </row>
    <row r="76" spans="1:7" ht="18.75" customHeight="1">
      <c r="A76" s="20"/>
      <c r="B76" s="95" t="s">
        <v>334</v>
      </c>
      <c r="C76" s="60" t="s">
        <v>230</v>
      </c>
      <c r="D76" s="61"/>
      <c r="E76" s="20">
        <v>2</v>
      </c>
      <c r="F76" s="61"/>
      <c r="G76" s="48"/>
    </row>
    <row r="77" spans="1:7" ht="21" customHeight="1">
      <c r="A77" s="20"/>
      <c r="B77" s="95" t="s">
        <v>440</v>
      </c>
      <c r="C77" s="60"/>
      <c r="D77" s="61"/>
      <c r="E77" s="20">
        <v>1</v>
      </c>
      <c r="F77" s="61"/>
      <c r="G77" s="48"/>
    </row>
    <row r="78" spans="1:7" ht="21.75" customHeight="1">
      <c r="A78" s="20"/>
      <c r="B78" s="95" t="s">
        <v>46</v>
      </c>
      <c r="C78" s="60" t="s">
        <v>0</v>
      </c>
      <c r="D78" s="61">
        <v>0.37</v>
      </c>
      <c r="E78" s="20">
        <f>D78*E73</f>
        <v>1.1099999999999999</v>
      </c>
      <c r="F78" s="61"/>
      <c r="G78" s="48"/>
    </row>
    <row r="79" spans="1:7" ht="39.75" customHeight="1">
      <c r="A79" s="57" t="s">
        <v>25</v>
      </c>
      <c r="B79" s="57" t="s">
        <v>360</v>
      </c>
      <c r="C79" s="57" t="s">
        <v>230</v>
      </c>
      <c r="D79" s="58"/>
      <c r="E79" s="59">
        <v>1</v>
      </c>
      <c r="F79" s="58"/>
      <c r="G79" s="98"/>
    </row>
    <row r="80" spans="1:7" ht="16.5" customHeight="1">
      <c r="A80" s="20"/>
      <c r="B80" s="95" t="s">
        <v>117</v>
      </c>
      <c r="C80" s="60" t="s">
        <v>72</v>
      </c>
      <c r="D80" s="61">
        <v>6.86</v>
      </c>
      <c r="E80" s="20">
        <f>D80*E79</f>
        <v>6.86</v>
      </c>
      <c r="F80" s="61"/>
      <c r="G80" s="48"/>
    </row>
    <row r="81" spans="1:7" ht="21.75" customHeight="1">
      <c r="A81" s="20"/>
      <c r="B81" s="95" t="s">
        <v>64</v>
      </c>
      <c r="C81" s="60" t="s">
        <v>0</v>
      </c>
      <c r="D81" s="61">
        <v>0.04</v>
      </c>
      <c r="E81" s="20">
        <f>D81*E79</f>
        <v>0.04</v>
      </c>
      <c r="F81" s="61"/>
      <c r="G81" s="48"/>
    </row>
    <row r="82" spans="1:7" ht="24" customHeight="1">
      <c r="A82" s="20"/>
      <c r="B82" s="95" t="s">
        <v>426</v>
      </c>
      <c r="C82" s="60" t="s">
        <v>230</v>
      </c>
      <c r="D82" s="61">
        <v>1</v>
      </c>
      <c r="E82" s="20">
        <f>D82*E79</f>
        <v>1</v>
      </c>
      <c r="F82" s="61"/>
      <c r="G82" s="48"/>
    </row>
    <row r="83" spans="1:7" ht="19.5" customHeight="1">
      <c r="A83" s="20"/>
      <c r="B83" s="95" t="s">
        <v>46</v>
      </c>
      <c r="C83" s="60" t="s">
        <v>0</v>
      </c>
      <c r="D83" s="61">
        <v>0.37</v>
      </c>
      <c r="E83" s="20">
        <f>D83*E79</f>
        <v>0.37</v>
      </c>
      <c r="F83" s="61"/>
      <c r="G83" s="48"/>
    </row>
    <row r="84" spans="1:7" s="14" customFormat="1" ht="54" customHeight="1">
      <c r="A84" s="57" t="s">
        <v>26</v>
      </c>
      <c r="B84" s="57" t="s">
        <v>100</v>
      </c>
      <c r="C84" s="57" t="s">
        <v>22</v>
      </c>
      <c r="D84" s="59"/>
      <c r="E84" s="59">
        <v>18</v>
      </c>
      <c r="F84" s="59"/>
      <c r="G84" s="98"/>
    </row>
    <row r="85" spans="1:7" ht="24" customHeight="1">
      <c r="A85" s="20"/>
      <c r="B85" s="60" t="s">
        <v>29</v>
      </c>
      <c r="C85" s="60" t="s">
        <v>44</v>
      </c>
      <c r="D85" s="18">
        <v>0.66</v>
      </c>
      <c r="E85" s="20">
        <f>D85*E84</f>
        <v>11.88</v>
      </c>
      <c r="F85" s="61"/>
      <c r="G85" s="48"/>
    </row>
    <row r="86" spans="1:7" ht="24.75" customHeight="1">
      <c r="A86" s="20"/>
      <c r="B86" s="60" t="s">
        <v>64</v>
      </c>
      <c r="C86" s="60" t="s">
        <v>0</v>
      </c>
      <c r="D86" s="18">
        <v>0.4</v>
      </c>
      <c r="E86" s="20">
        <f>D86*E84</f>
        <v>7.2</v>
      </c>
      <c r="F86" s="20"/>
      <c r="G86" s="48"/>
    </row>
    <row r="87" spans="1:9" ht="18" customHeight="1">
      <c r="A87" s="57"/>
      <c r="B87" s="60" t="s">
        <v>684</v>
      </c>
      <c r="C87" s="78" t="s">
        <v>0</v>
      </c>
      <c r="D87" s="61"/>
      <c r="E87" s="61"/>
      <c r="F87" s="61"/>
      <c r="G87" s="48"/>
      <c r="H87" s="52"/>
      <c r="I87" s="14"/>
    </row>
    <row r="88" spans="1:9" ht="14.25" customHeight="1">
      <c r="A88" s="57"/>
      <c r="B88" s="60" t="s">
        <v>152</v>
      </c>
      <c r="C88" s="60" t="s">
        <v>0</v>
      </c>
      <c r="D88" s="61"/>
      <c r="E88" s="107">
        <v>0.1</v>
      </c>
      <c r="F88" s="61"/>
      <c r="G88" s="48"/>
      <c r="H88" s="14"/>
      <c r="I88" s="14"/>
    </row>
    <row r="89" spans="1:9" ht="12.75" customHeight="1">
      <c r="A89" s="57"/>
      <c r="B89" s="60" t="s">
        <v>8</v>
      </c>
      <c r="C89" s="60" t="s">
        <v>0</v>
      </c>
      <c r="D89" s="61"/>
      <c r="E89" s="61"/>
      <c r="F89" s="61"/>
      <c r="G89" s="48"/>
      <c r="H89" s="30"/>
      <c r="I89" s="14"/>
    </row>
    <row r="90" spans="1:9" ht="18.75" customHeight="1">
      <c r="A90" s="57"/>
      <c r="B90" s="60" t="s">
        <v>153</v>
      </c>
      <c r="C90" s="60" t="s">
        <v>0</v>
      </c>
      <c r="D90" s="61"/>
      <c r="E90" s="107">
        <v>0.08</v>
      </c>
      <c r="F90" s="61"/>
      <c r="G90" s="48"/>
      <c r="H90" s="14"/>
      <c r="I90" s="30"/>
    </row>
    <row r="91" spans="1:9" ht="27" customHeight="1">
      <c r="A91" s="60"/>
      <c r="B91" s="57" t="s">
        <v>39</v>
      </c>
      <c r="C91" s="57" t="s">
        <v>0</v>
      </c>
      <c r="D91" s="61"/>
      <c r="E91" s="61"/>
      <c r="F91" s="108"/>
      <c r="G91" s="98"/>
      <c r="H91" s="32"/>
      <c r="I91" t="s">
        <v>58</v>
      </c>
    </row>
  </sheetData>
  <sheetProtection/>
  <mergeCells count="8">
    <mergeCell ref="F4:G4"/>
    <mergeCell ref="A1:G1"/>
    <mergeCell ref="A2:G2"/>
    <mergeCell ref="A3:G3"/>
    <mergeCell ref="A4:A5"/>
    <mergeCell ref="B4:B5"/>
    <mergeCell ref="C4:C5"/>
    <mergeCell ref="D4:E4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8" r:id="rId1"/>
  <rowBreaks count="1" manualBreakCount="1">
    <brk id="3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zoomScaleSheetLayoutView="100" zoomScalePageLayoutView="0" workbookViewId="0" topLeftCell="A1">
      <selection activeCell="J3" sqref="J3"/>
    </sheetView>
  </sheetViews>
  <sheetFormatPr defaultColWidth="9.00390625" defaultRowHeight="12.75"/>
  <cols>
    <col min="1" max="1" width="3.75390625" style="0" customWidth="1"/>
    <col min="2" max="2" width="46.625" style="0" customWidth="1"/>
    <col min="3" max="3" width="6.75390625" style="0" customWidth="1"/>
    <col min="4" max="4" width="10.00390625" style="0" customWidth="1"/>
    <col min="5" max="5" width="7.75390625" style="0" customWidth="1"/>
    <col min="7" max="7" width="10.625" style="0" customWidth="1"/>
    <col min="8" max="8" width="11.625" style="0" bestFit="1" customWidth="1"/>
  </cols>
  <sheetData>
    <row r="1" spans="1:7" ht="31.5" customHeight="1">
      <c r="A1" s="434" t="str">
        <f>'შიგა კან1-3'!A1:G1</f>
        <v>Suaxevis municipalitetis maxalakiZeebis  baga-baRis da ezos keTilmowyoba </v>
      </c>
      <c r="B1" s="434"/>
      <c r="C1" s="434"/>
      <c r="D1" s="434"/>
      <c r="E1" s="434"/>
      <c r="F1" s="434"/>
      <c r="G1" s="434"/>
    </row>
    <row r="2" spans="1:7" ht="20.25" customHeight="1">
      <c r="A2" s="441" t="s">
        <v>226</v>
      </c>
      <c r="B2" s="441"/>
      <c r="C2" s="441"/>
      <c r="D2" s="441"/>
      <c r="E2" s="441"/>
      <c r="F2" s="441"/>
      <c r="G2" s="441"/>
    </row>
    <row r="3" spans="1:7" ht="20.25" customHeight="1">
      <c r="A3" s="441" t="s">
        <v>227</v>
      </c>
      <c r="B3" s="441"/>
      <c r="C3" s="441"/>
      <c r="D3" s="441"/>
      <c r="E3" s="441"/>
      <c r="F3" s="441"/>
      <c r="G3" s="441"/>
    </row>
    <row r="4" spans="1:7" ht="30" customHeight="1">
      <c r="A4" s="440" t="s">
        <v>1</v>
      </c>
      <c r="B4" s="440" t="s">
        <v>21</v>
      </c>
      <c r="C4" s="442" t="s">
        <v>9</v>
      </c>
      <c r="D4" s="440" t="s">
        <v>17</v>
      </c>
      <c r="E4" s="440"/>
      <c r="F4" s="440"/>
      <c r="G4" s="440"/>
    </row>
    <row r="5" spans="1:7" ht="75.75" customHeight="1">
      <c r="A5" s="440"/>
      <c r="B5" s="440"/>
      <c r="C5" s="442"/>
      <c r="D5" s="65" t="s">
        <v>9</v>
      </c>
      <c r="E5" s="65" t="s">
        <v>19</v>
      </c>
      <c r="F5" s="65" t="s">
        <v>692</v>
      </c>
      <c r="G5" s="66" t="s">
        <v>690</v>
      </c>
    </row>
    <row r="6" spans="1:8" s="14" customFormat="1" ht="27" customHeight="1">
      <c r="A6" s="160">
        <v>1</v>
      </c>
      <c r="B6" s="232" t="s">
        <v>40</v>
      </c>
      <c r="C6" s="159" t="s">
        <v>51</v>
      </c>
      <c r="D6" s="56"/>
      <c r="E6" s="56">
        <v>101</v>
      </c>
      <c r="F6" s="159"/>
      <c r="G6" s="172"/>
      <c r="H6" s="134"/>
    </row>
    <row r="7" spans="1:8" ht="15" customHeight="1">
      <c r="A7" s="160"/>
      <c r="B7" s="252" t="s">
        <v>29</v>
      </c>
      <c r="C7" s="155" t="s">
        <v>44</v>
      </c>
      <c r="D7" s="46">
        <v>0.137</v>
      </c>
      <c r="E7" s="44">
        <f>D7*E6</f>
        <v>13.837000000000002</v>
      </c>
      <c r="F7" s="155"/>
      <c r="G7" s="173"/>
      <c r="H7" s="133"/>
    </row>
    <row r="8" spans="1:8" ht="15" customHeight="1">
      <c r="A8" s="160"/>
      <c r="B8" s="252" t="s">
        <v>64</v>
      </c>
      <c r="C8" s="155" t="s">
        <v>0</v>
      </c>
      <c r="D8" s="48">
        <v>0.059</v>
      </c>
      <c r="E8" s="44">
        <f>D8*E6</f>
        <v>5.959</v>
      </c>
      <c r="F8" s="155"/>
      <c r="G8" s="173"/>
      <c r="H8" s="133"/>
    </row>
    <row r="9" spans="1:8" ht="29.25" customHeight="1">
      <c r="A9" s="351">
        <v>2</v>
      </c>
      <c r="B9" s="232" t="s">
        <v>42</v>
      </c>
      <c r="C9" s="159" t="s">
        <v>22</v>
      </c>
      <c r="D9" s="56"/>
      <c r="E9" s="56">
        <v>30</v>
      </c>
      <c r="F9" s="159"/>
      <c r="G9" s="172"/>
      <c r="H9" s="133"/>
    </row>
    <row r="10" spans="1:8" ht="16.5" customHeight="1">
      <c r="A10" s="160"/>
      <c r="B10" s="252" t="s">
        <v>29</v>
      </c>
      <c r="C10" s="155" t="s">
        <v>44</v>
      </c>
      <c r="D10" s="48">
        <v>0.15</v>
      </c>
      <c r="E10" s="44">
        <f>D10*E9</f>
        <v>4.5</v>
      </c>
      <c r="F10" s="155"/>
      <c r="G10" s="173"/>
      <c r="H10" s="133"/>
    </row>
    <row r="11" spans="1:8" ht="16.5" customHeight="1">
      <c r="A11" s="160"/>
      <c r="B11" s="252" t="s">
        <v>64</v>
      </c>
      <c r="C11" s="155" t="s">
        <v>0</v>
      </c>
      <c r="D11" s="48">
        <v>0.168</v>
      </c>
      <c r="E11" s="44">
        <f>D11*E9</f>
        <v>5.04</v>
      </c>
      <c r="F11" s="155"/>
      <c r="G11" s="173"/>
      <c r="H11" s="133"/>
    </row>
    <row r="12" spans="1:8" ht="42.75" customHeight="1">
      <c r="A12" s="63">
        <v>3</v>
      </c>
      <c r="B12" s="253" t="s">
        <v>305</v>
      </c>
      <c r="C12" s="63" t="s">
        <v>73</v>
      </c>
      <c r="D12" s="63"/>
      <c r="E12" s="73">
        <v>1</v>
      </c>
      <c r="F12" s="63"/>
      <c r="G12" s="73"/>
      <c r="H12" s="133"/>
    </row>
    <row r="13" spans="1:8" ht="16.5" customHeight="1">
      <c r="A13" s="49"/>
      <c r="B13" s="254" t="s">
        <v>192</v>
      </c>
      <c r="C13" s="49" t="s">
        <v>214</v>
      </c>
      <c r="D13" s="49">
        <v>8.8</v>
      </c>
      <c r="E13" s="48">
        <f>E12*D13</f>
        <v>8.8</v>
      </c>
      <c r="F13" s="49"/>
      <c r="G13" s="74"/>
      <c r="H13" s="133"/>
    </row>
    <row r="14" spans="1:8" ht="16.5" customHeight="1">
      <c r="A14" s="49"/>
      <c r="B14" s="254" t="s">
        <v>306</v>
      </c>
      <c r="C14" s="49" t="s">
        <v>230</v>
      </c>
      <c r="D14" s="49">
        <v>1.05</v>
      </c>
      <c r="E14" s="48">
        <f>D14*E12</f>
        <v>1.05</v>
      </c>
      <c r="F14" s="49"/>
      <c r="G14" s="74"/>
      <c r="H14" s="133"/>
    </row>
    <row r="15" spans="1:8" ht="16.5" customHeight="1">
      <c r="A15" s="49"/>
      <c r="B15" s="254" t="s">
        <v>49</v>
      </c>
      <c r="C15" s="49" t="s">
        <v>0</v>
      </c>
      <c r="D15" s="49">
        <v>3.84</v>
      </c>
      <c r="E15" s="48">
        <f>E12*D15</f>
        <v>3.84</v>
      </c>
      <c r="F15" s="99"/>
      <c r="G15" s="74"/>
      <c r="H15" s="133"/>
    </row>
    <row r="16" spans="1:8" ht="41.25" customHeight="1">
      <c r="A16" s="63">
        <v>4</v>
      </c>
      <c r="B16" s="253" t="s">
        <v>228</v>
      </c>
      <c r="C16" s="63" t="s">
        <v>73</v>
      </c>
      <c r="D16" s="63"/>
      <c r="E16" s="73">
        <v>1</v>
      </c>
      <c r="F16" s="63"/>
      <c r="G16" s="73"/>
      <c r="H16" s="133"/>
    </row>
    <row r="17" spans="1:8" s="14" customFormat="1" ht="16.5" customHeight="1">
      <c r="A17" s="49"/>
      <c r="B17" s="254" t="s">
        <v>192</v>
      </c>
      <c r="C17" s="49" t="s">
        <v>214</v>
      </c>
      <c r="D17" s="49">
        <v>8.8</v>
      </c>
      <c r="E17" s="48">
        <f>E16*D17</f>
        <v>8.8</v>
      </c>
      <c r="F17" s="49"/>
      <c r="G17" s="74"/>
      <c r="H17" s="134"/>
    </row>
    <row r="18" spans="1:8" ht="15" customHeight="1">
      <c r="A18" s="49"/>
      <c r="B18" s="254" t="s">
        <v>229</v>
      </c>
      <c r="C18" s="49" t="s">
        <v>230</v>
      </c>
      <c r="D18" s="49">
        <v>1</v>
      </c>
      <c r="E18" s="48">
        <f>D18*E16</f>
        <v>1</v>
      </c>
      <c r="F18" s="49"/>
      <c r="G18" s="74"/>
      <c r="H18" s="133"/>
    </row>
    <row r="19" spans="1:8" s="14" customFormat="1" ht="13.5" customHeight="1">
      <c r="A19" s="49"/>
      <c r="B19" s="254" t="s">
        <v>49</v>
      </c>
      <c r="C19" s="49" t="s">
        <v>0</v>
      </c>
      <c r="D19" s="49">
        <v>3.84</v>
      </c>
      <c r="E19" s="48">
        <f>E16*D19</f>
        <v>3.84</v>
      </c>
      <c r="F19" s="99"/>
      <c r="G19" s="74"/>
      <c r="H19" s="134"/>
    </row>
    <row r="20" spans="1:8" ht="42" customHeight="1">
      <c r="A20" s="63">
        <v>5</v>
      </c>
      <c r="B20" s="253" t="s">
        <v>231</v>
      </c>
      <c r="C20" s="63" t="s">
        <v>232</v>
      </c>
      <c r="D20" s="63"/>
      <c r="E20" s="98">
        <f>(E22+E23+E24+E25+E26)/100</f>
        <v>6.47</v>
      </c>
      <c r="F20" s="49"/>
      <c r="G20" s="73"/>
      <c r="H20" s="133"/>
    </row>
    <row r="21" spans="1:8" ht="15" customHeight="1">
      <c r="A21" s="49"/>
      <c r="B21" s="254" t="s">
        <v>192</v>
      </c>
      <c r="C21" s="49" t="s">
        <v>214</v>
      </c>
      <c r="D21" s="49">
        <v>13.9</v>
      </c>
      <c r="E21" s="48">
        <f>E20*D21</f>
        <v>89.93299999999999</v>
      </c>
      <c r="F21" s="49"/>
      <c r="G21" s="74"/>
      <c r="H21" s="133"/>
    </row>
    <row r="22" spans="1:8" s="14" customFormat="1" ht="30.75" customHeight="1">
      <c r="A22" s="49"/>
      <c r="B22" s="254" t="s">
        <v>510</v>
      </c>
      <c r="C22" s="49" t="s">
        <v>205</v>
      </c>
      <c r="D22" s="49"/>
      <c r="E22" s="48">
        <v>15</v>
      </c>
      <c r="F22" s="49"/>
      <c r="G22" s="74"/>
      <c r="H22" s="134"/>
    </row>
    <row r="23" spans="1:8" s="14" customFormat="1" ht="30.75" customHeight="1">
      <c r="A23" s="49"/>
      <c r="B23" s="254" t="s">
        <v>404</v>
      </c>
      <c r="C23" s="49" t="s">
        <v>205</v>
      </c>
      <c r="D23" s="49"/>
      <c r="E23" s="48">
        <v>30</v>
      </c>
      <c r="F23" s="49"/>
      <c r="G23" s="74"/>
      <c r="H23" s="134"/>
    </row>
    <row r="24" spans="1:8" s="14" customFormat="1" ht="30.75" customHeight="1">
      <c r="A24" s="49"/>
      <c r="B24" s="254" t="s">
        <v>511</v>
      </c>
      <c r="C24" s="49" t="s">
        <v>205</v>
      </c>
      <c r="D24" s="49"/>
      <c r="E24" s="48">
        <v>200</v>
      </c>
      <c r="F24" s="49"/>
      <c r="G24" s="74"/>
      <c r="H24" s="134"/>
    </row>
    <row r="25" spans="1:8" s="14" customFormat="1" ht="30.75" customHeight="1">
      <c r="A25" s="49"/>
      <c r="B25" s="254" t="s">
        <v>540</v>
      </c>
      <c r="C25" s="49" t="s">
        <v>205</v>
      </c>
      <c r="D25" s="49"/>
      <c r="E25" s="48">
        <v>380</v>
      </c>
      <c r="F25" s="49"/>
      <c r="G25" s="74"/>
      <c r="H25" s="134"/>
    </row>
    <row r="26" spans="1:8" s="14" customFormat="1" ht="30.75" customHeight="1">
      <c r="A26" s="49"/>
      <c r="B26" s="254" t="s">
        <v>512</v>
      </c>
      <c r="C26" s="49" t="s">
        <v>205</v>
      </c>
      <c r="D26" s="49"/>
      <c r="E26" s="48">
        <v>22</v>
      </c>
      <c r="F26" s="49"/>
      <c r="G26" s="74"/>
      <c r="H26" s="134"/>
    </row>
    <row r="27" spans="1:8" ht="15.75" customHeight="1">
      <c r="A27" s="49"/>
      <c r="B27" s="254" t="s">
        <v>538</v>
      </c>
      <c r="C27" s="49" t="s">
        <v>22</v>
      </c>
      <c r="D27" s="49"/>
      <c r="E27" s="48">
        <v>18</v>
      </c>
      <c r="F27" s="99"/>
      <c r="G27" s="74"/>
      <c r="H27" s="133"/>
    </row>
    <row r="28" spans="1:8" ht="15.75" customHeight="1">
      <c r="A28" s="49"/>
      <c r="B28" s="254" t="s">
        <v>513</v>
      </c>
      <c r="C28" s="49" t="s">
        <v>311</v>
      </c>
      <c r="D28" s="49"/>
      <c r="E28" s="48">
        <v>30</v>
      </c>
      <c r="F28" s="99"/>
      <c r="G28" s="74"/>
      <c r="H28" s="133"/>
    </row>
    <row r="29" spans="1:8" ht="15.75" customHeight="1">
      <c r="A29" s="49"/>
      <c r="B29" s="254" t="s">
        <v>515</v>
      </c>
      <c r="C29" s="49" t="s">
        <v>234</v>
      </c>
      <c r="D29" s="49"/>
      <c r="E29" s="48">
        <v>100</v>
      </c>
      <c r="F29" s="99"/>
      <c r="G29" s="74"/>
      <c r="H29" s="133"/>
    </row>
    <row r="30" spans="1:8" ht="15.75" customHeight="1">
      <c r="A30" s="49"/>
      <c r="B30" s="254" t="s">
        <v>539</v>
      </c>
      <c r="C30" s="49" t="s">
        <v>234</v>
      </c>
      <c r="D30" s="49"/>
      <c r="E30" s="48">
        <v>22</v>
      </c>
      <c r="F30" s="99"/>
      <c r="G30" s="74"/>
      <c r="H30" s="133"/>
    </row>
    <row r="31" spans="1:8" ht="15.75" customHeight="1">
      <c r="A31" s="49"/>
      <c r="B31" s="254" t="s">
        <v>514</v>
      </c>
      <c r="C31" s="49" t="s">
        <v>234</v>
      </c>
      <c r="D31" s="49"/>
      <c r="E31" s="48">
        <v>44</v>
      </c>
      <c r="F31" s="99"/>
      <c r="G31" s="74"/>
      <c r="H31" s="133"/>
    </row>
    <row r="32" spans="1:8" ht="13.5">
      <c r="A32" s="49"/>
      <c r="B32" s="254" t="s">
        <v>49</v>
      </c>
      <c r="C32" s="49" t="s">
        <v>0</v>
      </c>
      <c r="D32" s="49">
        <v>0.97</v>
      </c>
      <c r="E32" s="48">
        <f>E20*D32</f>
        <v>6.275899999999999</v>
      </c>
      <c r="F32" s="99"/>
      <c r="G32" s="74"/>
      <c r="H32" s="133"/>
    </row>
    <row r="33" spans="1:8" s="14" customFormat="1" ht="26.25" customHeight="1">
      <c r="A33" s="63">
        <v>6</v>
      </c>
      <c r="B33" s="253" t="s">
        <v>310</v>
      </c>
      <c r="C33" s="63" t="s">
        <v>22</v>
      </c>
      <c r="D33" s="63"/>
      <c r="E33" s="98">
        <f>E35+E36+E37+E38+E39</f>
        <v>14</v>
      </c>
      <c r="F33" s="63"/>
      <c r="G33" s="73"/>
      <c r="H33" s="134"/>
    </row>
    <row r="34" spans="1:8" ht="15.75" customHeight="1">
      <c r="A34" s="49"/>
      <c r="B34" s="254" t="s">
        <v>192</v>
      </c>
      <c r="C34" s="49" t="s">
        <v>44</v>
      </c>
      <c r="D34" s="49">
        <v>0.192</v>
      </c>
      <c r="E34" s="48">
        <f>E33*D34</f>
        <v>2.688</v>
      </c>
      <c r="F34" s="49"/>
      <c r="G34" s="74"/>
      <c r="H34" s="133"/>
    </row>
    <row r="35" spans="1:8" ht="24" customHeight="1">
      <c r="A35" s="49"/>
      <c r="B35" s="254" t="s">
        <v>519</v>
      </c>
      <c r="C35" s="49" t="s">
        <v>230</v>
      </c>
      <c r="D35" s="49"/>
      <c r="E35" s="48">
        <v>5</v>
      </c>
      <c r="F35" s="49"/>
      <c r="G35" s="74"/>
      <c r="H35" s="133"/>
    </row>
    <row r="36" spans="1:8" ht="28.5" customHeight="1">
      <c r="A36" s="49"/>
      <c r="B36" s="254" t="s">
        <v>520</v>
      </c>
      <c r="C36" s="49" t="s">
        <v>230</v>
      </c>
      <c r="D36" s="49"/>
      <c r="E36" s="48">
        <v>5</v>
      </c>
      <c r="F36" s="49"/>
      <c r="G36" s="74"/>
      <c r="H36" s="133"/>
    </row>
    <row r="37" spans="1:8" ht="26.25" customHeight="1">
      <c r="A37" s="49"/>
      <c r="B37" s="254" t="s">
        <v>516</v>
      </c>
      <c r="C37" s="49" t="s">
        <v>230</v>
      </c>
      <c r="D37" s="49"/>
      <c r="E37" s="48">
        <v>1</v>
      </c>
      <c r="F37" s="49"/>
      <c r="G37" s="74"/>
      <c r="H37" s="133"/>
    </row>
    <row r="38" spans="1:8" ht="30" customHeight="1">
      <c r="A38" s="49"/>
      <c r="B38" s="254" t="s">
        <v>517</v>
      </c>
      <c r="C38" s="49" t="s">
        <v>230</v>
      </c>
      <c r="D38" s="49"/>
      <c r="E38" s="48">
        <v>1</v>
      </c>
      <c r="F38" s="49"/>
      <c r="G38" s="74"/>
      <c r="H38" s="133"/>
    </row>
    <row r="39" spans="1:8" ht="30" customHeight="1">
      <c r="A39" s="49"/>
      <c r="B39" s="254" t="s">
        <v>518</v>
      </c>
      <c r="C39" s="49" t="s">
        <v>230</v>
      </c>
      <c r="D39" s="49"/>
      <c r="E39" s="48">
        <v>2</v>
      </c>
      <c r="F39" s="49"/>
      <c r="G39" s="74"/>
      <c r="H39" s="133"/>
    </row>
    <row r="40" spans="1:8" ht="13.5">
      <c r="A40" s="49"/>
      <c r="B40" s="254" t="s">
        <v>49</v>
      </c>
      <c r="C40" s="49" t="s">
        <v>0</v>
      </c>
      <c r="D40" s="49">
        <v>0.0266</v>
      </c>
      <c r="E40" s="48">
        <f>E33*D40</f>
        <v>0.37239999999999995</v>
      </c>
      <c r="F40" s="99"/>
      <c r="G40" s="74"/>
      <c r="H40" s="133"/>
    </row>
    <row r="41" spans="1:8" ht="30.75" customHeight="1">
      <c r="A41" s="63">
        <v>7</v>
      </c>
      <c r="B41" s="253" t="s">
        <v>521</v>
      </c>
      <c r="C41" s="63" t="s">
        <v>22</v>
      </c>
      <c r="D41" s="63"/>
      <c r="E41" s="98">
        <f>E43+E44</f>
        <v>18</v>
      </c>
      <c r="F41" s="63"/>
      <c r="G41" s="73"/>
      <c r="H41" s="133"/>
    </row>
    <row r="42" spans="1:8" ht="18.75" customHeight="1">
      <c r="A42" s="49"/>
      <c r="B42" s="254" t="s">
        <v>192</v>
      </c>
      <c r="C42" s="49" t="s">
        <v>44</v>
      </c>
      <c r="D42" s="49">
        <v>0.192</v>
      </c>
      <c r="E42" s="48">
        <f>E41*D42</f>
        <v>3.456</v>
      </c>
      <c r="F42" s="49"/>
      <c r="G42" s="74"/>
      <c r="H42" s="133"/>
    </row>
    <row r="43" spans="1:8" ht="13.5">
      <c r="A43" s="49"/>
      <c r="B43" s="254" t="s">
        <v>309</v>
      </c>
      <c r="C43" s="49" t="s">
        <v>230</v>
      </c>
      <c r="D43" s="49"/>
      <c r="E43" s="48">
        <v>6</v>
      </c>
      <c r="F43" s="49"/>
      <c r="G43" s="74"/>
      <c r="H43" s="133"/>
    </row>
    <row r="44" spans="1:8" ht="13.5">
      <c r="A44" s="49"/>
      <c r="B44" s="254" t="s">
        <v>405</v>
      </c>
      <c r="C44" s="49" t="s">
        <v>230</v>
      </c>
      <c r="D44" s="49"/>
      <c r="E44" s="48">
        <v>12</v>
      </c>
      <c r="F44" s="49"/>
      <c r="G44" s="74"/>
      <c r="H44" s="133"/>
    </row>
    <row r="45" spans="1:8" ht="13.5">
      <c r="A45" s="49"/>
      <c r="B45" s="254" t="s">
        <v>49</v>
      </c>
      <c r="C45" s="49" t="s">
        <v>0</v>
      </c>
      <c r="D45" s="49">
        <v>0.0266</v>
      </c>
      <c r="E45" s="48">
        <f>D45*E41</f>
        <v>0.4788</v>
      </c>
      <c r="F45" s="99"/>
      <c r="G45" s="74"/>
      <c r="H45" s="133"/>
    </row>
    <row r="46" spans="1:8" s="14" customFormat="1" ht="43.5" customHeight="1">
      <c r="A46" s="63">
        <v>8</v>
      </c>
      <c r="B46" s="253" t="s">
        <v>522</v>
      </c>
      <c r="C46" s="63" t="s">
        <v>22</v>
      </c>
      <c r="D46" s="63"/>
      <c r="E46" s="124">
        <v>28</v>
      </c>
      <c r="F46" s="63"/>
      <c r="G46" s="73"/>
      <c r="H46" s="134"/>
    </row>
    <row r="47" spans="1:8" ht="15" customHeight="1">
      <c r="A47" s="49"/>
      <c r="B47" s="254" t="s">
        <v>192</v>
      </c>
      <c r="C47" s="49" t="s">
        <v>44</v>
      </c>
      <c r="D47" s="49">
        <v>0.192</v>
      </c>
      <c r="E47" s="48">
        <f>E46*D47</f>
        <v>5.376</v>
      </c>
      <c r="F47" s="49"/>
      <c r="G47" s="74"/>
      <c r="H47" s="133"/>
    </row>
    <row r="48" spans="1:8" ht="36.75" customHeight="1">
      <c r="A48" s="49"/>
      <c r="B48" s="254" t="s">
        <v>343</v>
      </c>
      <c r="C48" s="49" t="s">
        <v>230</v>
      </c>
      <c r="D48" s="49">
        <v>1</v>
      </c>
      <c r="E48" s="48">
        <f>D48*E46</f>
        <v>28</v>
      </c>
      <c r="F48" s="49"/>
      <c r="G48" s="74"/>
      <c r="H48" s="133"/>
    </row>
    <row r="49" spans="1:8" ht="16.5" customHeight="1">
      <c r="A49" s="49"/>
      <c r="B49" s="254" t="s">
        <v>49</v>
      </c>
      <c r="C49" s="49" t="s">
        <v>0</v>
      </c>
      <c r="D49" s="49">
        <v>0.0266</v>
      </c>
      <c r="E49" s="48">
        <f>E46*D49</f>
        <v>0.7447999999999999</v>
      </c>
      <c r="F49" s="99"/>
      <c r="G49" s="74"/>
      <c r="H49" s="133"/>
    </row>
    <row r="50" spans="1:8" ht="18" customHeight="1">
      <c r="A50" s="63">
        <v>9</v>
      </c>
      <c r="B50" s="253" t="s">
        <v>639</v>
      </c>
      <c r="C50" s="63" t="s">
        <v>230</v>
      </c>
      <c r="D50" s="63"/>
      <c r="E50" s="98">
        <f>E53+E54+E55+E56</f>
        <v>73</v>
      </c>
      <c r="F50" s="63"/>
      <c r="G50" s="73"/>
      <c r="H50" s="133"/>
    </row>
    <row r="51" spans="1:8" ht="18" customHeight="1">
      <c r="A51" s="49"/>
      <c r="B51" s="254" t="s">
        <v>192</v>
      </c>
      <c r="C51" s="49" t="s">
        <v>214</v>
      </c>
      <c r="D51" s="49">
        <v>1.01</v>
      </c>
      <c r="E51" s="48">
        <f>E50*D51</f>
        <v>73.73</v>
      </c>
      <c r="F51" s="49"/>
      <c r="G51" s="74"/>
      <c r="H51" s="133" t="s">
        <v>58</v>
      </c>
    </row>
    <row r="52" spans="1:8" ht="17.25" customHeight="1">
      <c r="A52" s="49"/>
      <c r="B52" s="254" t="s">
        <v>233</v>
      </c>
      <c r="C52" s="49" t="s">
        <v>230</v>
      </c>
      <c r="D52" s="49"/>
      <c r="E52" s="44">
        <v>4</v>
      </c>
      <c r="F52" s="49"/>
      <c r="G52" s="74"/>
      <c r="H52" s="133"/>
    </row>
    <row r="53" spans="1:8" s="14" customFormat="1" ht="78.75" customHeight="1">
      <c r="A53" s="49"/>
      <c r="B53" s="341" t="s">
        <v>523</v>
      </c>
      <c r="C53" s="49" t="s">
        <v>230</v>
      </c>
      <c r="D53" s="49"/>
      <c r="E53" s="44">
        <v>43</v>
      </c>
      <c r="F53" s="49"/>
      <c r="G53" s="74"/>
      <c r="H53" s="215" t="s">
        <v>406</v>
      </c>
    </row>
    <row r="54" spans="1:8" s="14" customFormat="1" ht="58.5" customHeight="1">
      <c r="A54" s="49"/>
      <c r="B54" s="341" t="s">
        <v>525</v>
      </c>
      <c r="C54" s="49" t="s">
        <v>230</v>
      </c>
      <c r="D54" s="49"/>
      <c r="E54" s="44">
        <v>6</v>
      </c>
      <c r="F54" s="49"/>
      <c r="G54" s="74"/>
      <c r="H54" s="215"/>
    </row>
    <row r="55" spans="1:7" s="14" customFormat="1" ht="59.25" customHeight="1">
      <c r="A55" s="49"/>
      <c r="B55" s="341" t="s">
        <v>524</v>
      </c>
      <c r="C55" s="49"/>
      <c r="D55" s="49"/>
      <c r="E55" s="44">
        <v>21</v>
      </c>
      <c r="F55" s="49"/>
      <c r="G55" s="74"/>
    </row>
    <row r="56" spans="1:7" s="14" customFormat="1" ht="69" customHeight="1">
      <c r="A56" s="49"/>
      <c r="B56" s="342" t="s">
        <v>526</v>
      </c>
      <c r="C56" s="49"/>
      <c r="D56" s="49"/>
      <c r="E56" s="44">
        <v>3</v>
      </c>
      <c r="F56" s="49"/>
      <c r="G56" s="74"/>
    </row>
    <row r="57" spans="1:8" ht="15" customHeight="1">
      <c r="A57" s="49"/>
      <c r="B57" s="254" t="s">
        <v>49</v>
      </c>
      <c r="C57" s="49" t="s">
        <v>0</v>
      </c>
      <c r="D57" s="49">
        <v>1.12</v>
      </c>
      <c r="E57" s="48">
        <f>E50*D57</f>
        <v>81.76</v>
      </c>
      <c r="F57" s="99"/>
      <c r="G57" s="74"/>
      <c r="H57" s="133"/>
    </row>
    <row r="58" spans="1:8" s="14" customFormat="1" ht="33.75" customHeight="1">
      <c r="A58" s="222" t="s">
        <v>7</v>
      </c>
      <c r="B58" s="343" t="s">
        <v>177</v>
      </c>
      <c r="C58" s="224" t="s">
        <v>22</v>
      </c>
      <c r="D58" s="225"/>
      <c r="E58" s="223">
        <v>2</v>
      </c>
      <c r="F58" s="225"/>
      <c r="G58" s="220"/>
      <c r="H58" s="134"/>
    </row>
    <row r="59" spans="1:8" ht="16.5" customHeight="1">
      <c r="A59" s="44"/>
      <c r="B59" s="338" t="s">
        <v>139</v>
      </c>
      <c r="C59" s="155" t="s">
        <v>44</v>
      </c>
      <c r="D59" s="48">
        <v>1.52</v>
      </c>
      <c r="E59" s="44">
        <f>D59*E58</f>
        <v>3.04</v>
      </c>
      <c r="F59" s="44"/>
      <c r="G59" s="74"/>
      <c r="H59" s="133"/>
    </row>
    <row r="60" spans="1:8" ht="15" customHeight="1">
      <c r="A60" s="44"/>
      <c r="B60" s="338" t="s">
        <v>307</v>
      </c>
      <c r="C60" s="155" t="s">
        <v>22</v>
      </c>
      <c r="D60" s="44"/>
      <c r="E60" s="44">
        <v>4</v>
      </c>
      <c r="F60" s="44"/>
      <c r="G60" s="74"/>
      <c r="H60" s="133"/>
    </row>
    <row r="61" spans="1:8" ht="15" customHeight="1">
      <c r="A61" s="44"/>
      <c r="B61" s="338" t="s">
        <v>308</v>
      </c>
      <c r="C61" s="155"/>
      <c r="D61" s="44"/>
      <c r="E61" s="44">
        <v>1</v>
      </c>
      <c r="F61" s="44"/>
      <c r="G61" s="74"/>
      <c r="H61" s="133"/>
    </row>
    <row r="62" spans="1:8" ht="13.5" customHeight="1">
      <c r="A62" s="44"/>
      <c r="B62" s="338" t="s">
        <v>46</v>
      </c>
      <c r="C62" s="155" t="s">
        <v>0</v>
      </c>
      <c r="D62" s="48">
        <v>0.815</v>
      </c>
      <c r="E62" s="44">
        <f>D62*E58</f>
        <v>1.63</v>
      </c>
      <c r="F62" s="44"/>
      <c r="G62" s="74"/>
      <c r="H62" s="133"/>
    </row>
    <row r="63" spans="1:8" ht="18" customHeight="1">
      <c r="A63" s="222" t="s">
        <v>65</v>
      </c>
      <c r="B63" s="343" t="s">
        <v>536</v>
      </c>
      <c r="C63" s="224" t="s">
        <v>22</v>
      </c>
      <c r="D63" s="225"/>
      <c r="E63" s="223">
        <v>1</v>
      </c>
      <c r="F63" s="225"/>
      <c r="G63" s="220"/>
      <c r="H63" s="133"/>
    </row>
    <row r="64" spans="1:8" ht="18" customHeight="1">
      <c r="A64" s="44"/>
      <c r="B64" s="338" t="s">
        <v>139</v>
      </c>
      <c r="C64" s="261" t="s">
        <v>22</v>
      </c>
      <c r="D64" s="48">
        <v>1</v>
      </c>
      <c r="E64" s="44">
        <f>D64*E63</f>
        <v>1</v>
      </c>
      <c r="F64" s="44"/>
      <c r="G64" s="74"/>
      <c r="H64" s="133"/>
    </row>
    <row r="65" spans="1:8" ht="60.75" customHeight="1">
      <c r="A65" s="44"/>
      <c r="B65" s="252" t="s">
        <v>537</v>
      </c>
      <c r="C65" s="261" t="s">
        <v>22</v>
      </c>
      <c r="D65" s="44"/>
      <c r="E65" s="44">
        <v>1</v>
      </c>
      <c r="F65" s="44"/>
      <c r="G65" s="74"/>
      <c r="H65" s="133"/>
    </row>
    <row r="66" spans="1:8" ht="46.5" customHeight="1">
      <c r="A66" s="174">
        <v>12</v>
      </c>
      <c r="B66" s="344" t="s">
        <v>325</v>
      </c>
      <c r="C66" s="175" t="s">
        <v>410</v>
      </c>
      <c r="D66" s="175"/>
      <c r="E66" s="217">
        <v>0.3</v>
      </c>
      <c r="F66" s="176"/>
      <c r="G66" s="177"/>
      <c r="H66" s="133"/>
    </row>
    <row r="67" spans="1:8" ht="13.5" customHeight="1">
      <c r="A67" s="180"/>
      <c r="B67" s="345" t="s">
        <v>407</v>
      </c>
      <c r="C67" s="77" t="s">
        <v>44</v>
      </c>
      <c r="D67" s="18">
        <v>51</v>
      </c>
      <c r="E67" s="18">
        <f>D67*E66</f>
        <v>15.299999999999999</v>
      </c>
      <c r="F67" s="18"/>
      <c r="G67" s="108"/>
      <c r="H67" s="133"/>
    </row>
    <row r="68" spans="1:8" ht="13.5" customHeight="1">
      <c r="A68" s="180"/>
      <c r="B68" s="345" t="s">
        <v>110</v>
      </c>
      <c r="C68" s="77" t="s">
        <v>198</v>
      </c>
      <c r="D68" s="18">
        <v>3.1</v>
      </c>
      <c r="E68" s="18">
        <f>D68*E66</f>
        <v>0.9299999999999999</v>
      </c>
      <c r="F68" s="18"/>
      <c r="G68" s="108"/>
      <c r="H68" s="133"/>
    </row>
    <row r="69" spans="1:8" ht="28.5" customHeight="1">
      <c r="A69" s="180"/>
      <c r="B69" s="345" t="s">
        <v>408</v>
      </c>
      <c r="C69" s="77" t="s">
        <v>234</v>
      </c>
      <c r="D69" s="77" t="s">
        <v>58</v>
      </c>
      <c r="E69" s="18">
        <v>30</v>
      </c>
      <c r="F69" s="18"/>
      <c r="G69" s="108"/>
      <c r="H69" s="133"/>
    </row>
    <row r="70" spans="1:8" ht="18.75" customHeight="1">
      <c r="A70" s="180"/>
      <c r="B70" s="345" t="s">
        <v>409</v>
      </c>
      <c r="C70" s="77" t="s">
        <v>301</v>
      </c>
      <c r="D70" s="77" t="s">
        <v>58</v>
      </c>
      <c r="E70" s="21">
        <v>0.01</v>
      </c>
      <c r="F70" s="18"/>
      <c r="G70" s="108"/>
      <c r="H70" s="133"/>
    </row>
    <row r="71" spans="1:8" ht="33" customHeight="1">
      <c r="A71" s="174">
        <v>13</v>
      </c>
      <c r="B71" s="346" t="s">
        <v>318</v>
      </c>
      <c r="C71" s="182" t="s">
        <v>326</v>
      </c>
      <c r="D71" s="183"/>
      <c r="E71" s="259">
        <v>4</v>
      </c>
      <c r="F71" s="176"/>
      <c r="G71" s="177"/>
      <c r="H71" s="133"/>
    </row>
    <row r="72" spans="1:8" ht="16.5" customHeight="1">
      <c r="A72" s="180"/>
      <c r="B72" s="347" t="s">
        <v>313</v>
      </c>
      <c r="C72" s="175" t="s">
        <v>314</v>
      </c>
      <c r="D72" s="184">
        <v>0.9</v>
      </c>
      <c r="E72" s="184">
        <f>D72*E71</f>
        <v>3.6</v>
      </c>
      <c r="F72" s="176"/>
      <c r="G72" s="168"/>
      <c r="H72" s="133"/>
    </row>
    <row r="73" spans="1:8" ht="13.5" customHeight="1">
      <c r="A73" s="180"/>
      <c r="B73" s="348" t="s">
        <v>315</v>
      </c>
      <c r="C73" s="175" t="s">
        <v>316</v>
      </c>
      <c r="D73" s="184">
        <v>0.7</v>
      </c>
      <c r="E73" s="184">
        <f>E71*D73</f>
        <v>2.8</v>
      </c>
      <c r="F73" s="176"/>
      <c r="G73" s="168"/>
      <c r="H73" s="133"/>
    </row>
    <row r="74" spans="1:8" ht="24" customHeight="1">
      <c r="A74" s="180"/>
      <c r="B74" s="349" t="s">
        <v>319</v>
      </c>
      <c r="C74" s="175" t="s">
        <v>22</v>
      </c>
      <c r="D74" s="175"/>
      <c r="E74" s="176">
        <v>4</v>
      </c>
      <c r="F74" s="176"/>
      <c r="G74" s="168"/>
      <c r="H74" s="133"/>
    </row>
    <row r="75" spans="1:8" ht="18" customHeight="1">
      <c r="A75" s="180"/>
      <c r="B75" s="348" t="s">
        <v>317</v>
      </c>
      <c r="C75" s="175" t="s">
        <v>316</v>
      </c>
      <c r="D75" s="184">
        <v>0.14</v>
      </c>
      <c r="E75" s="184">
        <f>D75*E71</f>
        <v>0.56</v>
      </c>
      <c r="F75" s="176"/>
      <c r="G75" s="168"/>
      <c r="H75" s="133"/>
    </row>
    <row r="76" spans="1:8" ht="37.5" customHeight="1">
      <c r="A76" s="174">
        <v>14</v>
      </c>
      <c r="B76" s="344" t="s">
        <v>320</v>
      </c>
      <c r="C76" s="175" t="s">
        <v>321</v>
      </c>
      <c r="D76" s="175"/>
      <c r="E76" s="260">
        <v>0.711</v>
      </c>
      <c r="F76" s="176"/>
      <c r="G76" s="177"/>
      <c r="H76" s="133"/>
    </row>
    <row r="77" spans="1:8" ht="13.5" customHeight="1">
      <c r="A77" s="180"/>
      <c r="B77" s="347" t="s">
        <v>313</v>
      </c>
      <c r="C77" s="175" t="s">
        <v>314</v>
      </c>
      <c r="D77" s="175">
        <v>0.68</v>
      </c>
      <c r="E77" s="176">
        <f>E76*D77</f>
        <v>0.48348</v>
      </c>
      <c r="F77" s="176"/>
      <c r="G77" s="168"/>
      <c r="H77" s="133"/>
    </row>
    <row r="78" spans="1:8" ht="13.5" customHeight="1">
      <c r="A78" s="180"/>
      <c r="B78" s="348" t="s">
        <v>315</v>
      </c>
      <c r="C78" s="175" t="s">
        <v>316</v>
      </c>
      <c r="D78" s="175">
        <v>0.012</v>
      </c>
      <c r="E78" s="176">
        <f>E76*D78</f>
        <v>0.008532</v>
      </c>
      <c r="F78" s="176"/>
      <c r="G78" s="168"/>
      <c r="H78" s="133"/>
    </row>
    <row r="79" spans="1:8" ht="13.5" customHeight="1">
      <c r="A79" s="180"/>
      <c r="B79" s="350" t="s">
        <v>322</v>
      </c>
      <c r="C79" s="180" t="s">
        <v>323</v>
      </c>
      <c r="D79" s="175">
        <v>0.246</v>
      </c>
      <c r="E79" s="176">
        <f>E76*D79</f>
        <v>0.17490599999999998</v>
      </c>
      <c r="F79" s="176"/>
      <c r="G79" s="168"/>
      <c r="H79" s="133"/>
    </row>
    <row r="80" spans="1:8" ht="13.5" customHeight="1">
      <c r="A80" s="180"/>
      <c r="B80" s="350" t="s">
        <v>324</v>
      </c>
      <c r="C80" s="180" t="s">
        <v>323</v>
      </c>
      <c r="D80" s="175">
        <v>0.027</v>
      </c>
      <c r="E80" s="176">
        <f>E76*D80</f>
        <v>0.019197</v>
      </c>
      <c r="F80" s="176"/>
      <c r="G80" s="168"/>
      <c r="H80" s="133"/>
    </row>
    <row r="81" spans="1:8" ht="13.5" customHeight="1">
      <c r="A81" s="180"/>
      <c r="B81" s="348" t="s">
        <v>317</v>
      </c>
      <c r="C81" s="175" t="s">
        <v>316</v>
      </c>
      <c r="D81" s="175">
        <v>0.0019</v>
      </c>
      <c r="E81" s="176">
        <f>E76*D81</f>
        <v>0.0013509</v>
      </c>
      <c r="F81" s="176"/>
      <c r="G81" s="168"/>
      <c r="H81" s="133"/>
    </row>
    <row r="82" spans="1:8" ht="15.75" customHeight="1">
      <c r="A82" s="339"/>
      <c r="B82" s="232" t="s">
        <v>155</v>
      </c>
      <c r="C82" s="159" t="s">
        <v>0</v>
      </c>
      <c r="D82" s="124"/>
      <c r="E82" s="124"/>
      <c r="F82" s="73"/>
      <c r="G82" s="73"/>
      <c r="H82" s="169"/>
    </row>
    <row r="83" spans="1:8" ht="14.25" customHeight="1">
      <c r="A83" s="339"/>
      <c r="B83" s="252" t="s">
        <v>149</v>
      </c>
      <c r="C83" s="155"/>
      <c r="D83" s="99"/>
      <c r="E83" s="99"/>
      <c r="F83" s="74"/>
      <c r="G83" s="74"/>
      <c r="H83" s="134"/>
    </row>
    <row r="84" spans="1:8" ht="15" customHeight="1">
      <c r="A84" s="339"/>
      <c r="B84" s="252" t="s">
        <v>150</v>
      </c>
      <c r="C84" s="155" t="s">
        <v>0</v>
      </c>
      <c r="D84" s="99"/>
      <c r="E84" s="99"/>
      <c r="F84" s="99"/>
      <c r="G84" s="74"/>
      <c r="H84" s="169"/>
    </row>
    <row r="85" spans="1:8" ht="18" customHeight="1">
      <c r="A85" s="339"/>
      <c r="B85" s="338" t="s">
        <v>151</v>
      </c>
      <c r="C85" s="49" t="s">
        <v>0</v>
      </c>
      <c r="D85" s="99"/>
      <c r="E85" s="99"/>
      <c r="F85" s="99"/>
      <c r="G85" s="73"/>
      <c r="H85" s="170"/>
    </row>
    <row r="86" spans="1:8" ht="17.25" customHeight="1">
      <c r="A86" s="339"/>
      <c r="B86" s="338" t="s">
        <v>156</v>
      </c>
      <c r="C86" s="155" t="s">
        <v>0</v>
      </c>
      <c r="D86" s="99"/>
      <c r="E86" s="111">
        <v>0.75</v>
      </c>
      <c r="F86" s="99"/>
      <c r="G86" s="74"/>
      <c r="H86" s="134"/>
    </row>
    <row r="87" spans="1:8" ht="14.25" customHeight="1">
      <c r="A87" s="155"/>
      <c r="B87" s="155" t="s">
        <v>8</v>
      </c>
      <c r="C87" s="155" t="s">
        <v>0</v>
      </c>
      <c r="D87" s="99"/>
      <c r="E87" s="99"/>
      <c r="F87" s="99"/>
      <c r="G87" s="74"/>
      <c r="H87" s="138"/>
    </row>
    <row r="88" spans="1:8" ht="18.75" customHeight="1">
      <c r="A88" s="155"/>
      <c r="B88" s="155" t="s">
        <v>153</v>
      </c>
      <c r="C88" s="155" t="s">
        <v>0</v>
      </c>
      <c r="D88" s="99"/>
      <c r="E88" s="111">
        <v>0.08</v>
      </c>
      <c r="F88" s="99"/>
      <c r="G88" s="74"/>
      <c r="H88" s="134"/>
    </row>
    <row r="89" spans="1:8" ht="17.25" customHeight="1">
      <c r="A89" s="155"/>
      <c r="B89" s="159" t="s">
        <v>39</v>
      </c>
      <c r="C89" s="159" t="s">
        <v>0</v>
      </c>
      <c r="D89" s="124"/>
      <c r="E89" s="124"/>
      <c r="F89" s="73"/>
      <c r="G89" s="73"/>
      <c r="H89" s="171"/>
    </row>
    <row r="90" spans="1:8" ht="13.5">
      <c r="A90" s="133"/>
      <c r="B90" s="133"/>
      <c r="C90" s="133"/>
      <c r="D90" s="133"/>
      <c r="E90" s="133"/>
      <c r="F90" s="133"/>
      <c r="G90" s="133"/>
      <c r="H90" s="133"/>
    </row>
    <row r="91" spans="1:8" ht="13.5">
      <c r="A91" s="133"/>
      <c r="B91" s="133"/>
      <c r="C91" s="133"/>
      <c r="D91" s="133"/>
      <c r="E91" s="133"/>
      <c r="F91" s="133"/>
      <c r="G91" s="133"/>
      <c r="H91" s="133"/>
    </row>
    <row r="93" spans="1:7" ht="13.5">
      <c r="A93" s="444"/>
      <c r="B93" s="444"/>
      <c r="C93" s="444"/>
      <c r="D93" s="444"/>
      <c r="E93" s="444"/>
      <c r="F93" s="444"/>
      <c r="G93" s="444"/>
    </row>
    <row r="94" spans="1:7" ht="13.5">
      <c r="A94" s="443"/>
      <c r="B94" s="443"/>
      <c r="C94" s="443"/>
      <c r="D94" s="443"/>
      <c r="E94" s="443"/>
      <c r="F94" s="443"/>
      <c r="G94" s="443"/>
    </row>
  </sheetData>
  <sheetProtection/>
  <mergeCells count="10">
    <mergeCell ref="A94:G94"/>
    <mergeCell ref="A2:G2"/>
    <mergeCell ref="B4:B5"/>
    <mergeCell ref="C4:C5"/>
    <mergeCell ref="D4:E4"/>
    <mergeCell ref="A1:G1"/>
    <mergeCell ref="A3:G3"/>
    <mergeCell ref="F4:G4"/>
    <mergeCell ref="A4:A5"/>
    <mergeCell ref="A93:G9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85">
      <selection activeCell="B6" sqref="B6"/>
    </sheetView>
  </sheetViews>
  <sheetFormatPr defaultColWidth="9.00390625" defaultRowHeight="12.75"/>
  <cols>
    <col min="1" max="1" width="4.25390625" style="55" customWidth="1"/>
    <col min="2" max="2" width="41.25390625" style="157" customWidth="1"/>
    <col min="3" max="3" width="6.375" style="157" customWidth="1"/>
    <col min="4" max="4" width="5.375" style="157" customWidth="1"/>
    <col min="5" max="5" width="9.25390625" style="157" customWidth="1"/>
    <col min="6" max="6" width="12.00390625" style="157" customWidth="1"/>
    <col min="7" max="7" width="10.125" style="157" customWidth="1"/>
    <col min="8" max="16384" width="9.125" style="157" customWidth="1"/>
  </cols>
  <sheetData>
    <row r="1" spans="1:7" ht="37.5" customHeight="1">
      <c r="A1" s="447" t="str">
        <f>'ელექტრ. შიგა1-4'!A1:G1</f>
        <v>Suaxevis municipalitetis maxalakiZeebis  baga-baRis da ezos keTilmowyoba </v>
      </c>
      <c r="B1" s="447"/>
      <c r="C1" s="447"/>
      <c r="D1" s="447"/>
      <c r="E1" s="447"/>
      <c r="F1" s="447"/>
      <c r="G1" s="447"/>
    </row>
    <row r="2" spans="1:7" ht="22.5" customHeight="1">
      <c r="A2" s="448" t="s">
        <v>302</v>
      </c>
      <c r="B2" s="448"/>
      <c r="C2" s="448"/>
      <c r="D2" s="448"/>
      <c r="E2" s="448"/>
      <c r="F2" s="448"/>
      <c r="G2" s="448"/>
    </row>
    <row r="3" spans="1:7" ht="24.75" customHeight="1">
      <c r="A3" s="449" t="s">
        <v>269</v>
      </c>
      <c r="B3" s="449"/>
      <c r="C3" s="449"/>
      <c r="D3" s="449"/>
      <c r="E3" s="449"/>
      <c r="F3" s="449"/>
      <c r="G3" s="449"/>
    </row>
    <row r="4" spans="1:7" ht="49.5" customHeight="1">
      <c r="A4" s="450" t="s">
        <v>270</v>
      </c>
      <c r="B4" s="451" t="s">
        <v>271</v>
      </c>
      <c r="C4" s="452" t="s">
        <v>9</v>
      </c>
      <c r="D4" s="451" t="s">
        <v>17</v>
      </c>
      <c r="E4" s="451"/>
      <c r="F4" s="453"/>
      <c r="G4" s="453"/>
    </row>
    <row r="5" spans="1:7" ht="68.25" customHeight="1">
      <c r="A5" s="450"/>
      <c r="B5" s="451"/>
      <c r="C5" s="452"/>
      <c r="D5" s="131" t="s">
        <v>272</v>
      </c>
      <c r="E5" s="49" t="s">
        <v>10</v>
      </c>
      <c r="F5" s="358" t="s">
        <v>692</v>
      </c>
      <c r="G5" s="131" t="s">
        <v>690</v>
      </c>
    </row>
    <row r="6" spans="1:7" ht="13.5">
      <c r="A6" s="149"/>
      <c r="B6" s="150" t="s">
        <v>273</v>
      </c>
      <c r="C6" s="359"/>
      <c r="D6" s="359"/>
      <c r="E6" s="360"/>
      <c r="F6" s="360"/>
      <c r="G6" s="360"/>
    </row>
    <row r="7" spans="1:7" ht="42.75" customHeight="1">
      <c r="A7" s="63">
        <v>1</v>
      </c>
      <c r="B7" s="63" t="s">
        <v>274</v>
      </c>
      <c r="C7" s="49" t="s">
        <v>205</v>
      </c>
      <c r="D7" s="49"/>
      <c r="E7" s="49">
        <f>E10+E11+E12</f>
        <v>188</v>
      </c>
      <c r="F7" s="74"/>
      <c r="G7" s="98"/>
    </row>
    <row r="8" spans="1:7" ht="15.75" customHeight="1">
      <c r="A8" s="150"/>
      <c r="B8" s="161" t="s">
        <v>192</v>
      </c>
      <c r="C8" s="162" t="s">
        <v>44</v>
      </c>
      <c r="D8" s="162">
        <v>0.609</v>
      </c>
      <c r="E8" s="48">
        <f>E7*D8</f>
        <v>114.49199999999999</v>
      </c>
      <c r="F8" s="99"/>
      <c r="G8" s="48"/>
    </row>
    <row r="9" spans="1:7" ht="16.5" customHeight="1">
      <c r="A9" s="150"/>
      <c r="B9" s="161" t="s">
        <v>217</v>
      </c>
      <c r="C9" s="162" t="s">
        <v>0</v>
      </c>
      <c r="D9" s="162">
        <v>0.0021</v>
      </c>
      <c r="E9" s="48">
        <f>E7*D9</f>
        <v>0.3948</v>
      </c>
      <c r="F9" s="48"/>
      <c r="G9" s="48"/>
    </row>
    <row r="10" spans="1:7" ht="12.75" customHeight="1">
      <c r="A10" s="150"/>
      <c r="B10" s="164" t="s">
        <v>275</v>
      </c>
      <c r="C10" s="162" t="s">
        <v>205</v>
      </c>
      <c r="D10" s="162"/>
      <c r="E10" s="196">
        <v>24</v>
      </c>
      <c r="F10" s="162"/>
      <c r="G10" s="48"/>
    </row>
    <row r="11" spans="1:7" ht="15" customHeight="1">
      <c r="A11" s="150"/>
      <c r="B11" s="164" t="s">
        <v>444</v>
      </c>
      <c r="C11" s="162" t="s">
        <v>205</v>
      </c>
      <c r="D11" s="162"/>
      <c r="E11" s="196">
        <v>140</v>
      </c>
      <c r="F11" s="162"/>
      <c r="G11" s="48"/>
    </row>
    <row r="12" spans="1:7" ht="14.25" customHeight="1">
      <c r="A12" s="150"/>
      <c r="B12" s="164" t="s">
        <v>276</v>
      </c>
      <c r="C12" s="162" t="s">
        <v>205</v>
      </c>
      <c r="D12" s="162"/>
      <c r="E12" s="196">
        <v>24</v>
      </c>
      <c r="F12" s="162"/>
      <c r="G12" s="48"/>
    </row>
    <row r="13" spans="1:7" ht="15.75" customHeight="1">
      <c r="A13" s="150"/>
      <c r="B13" s="164" t="s">
        <v>447</v>
      </c>
      <c r="C13" s="162" t="s">
        <v>22</v>
      </c>
      <c r="D13" s="162"/>
      <c r="E13" s="89">
        <v>200</v>
      </c>
      <c r="F13" s="89"/>
      <c r="G13" s="48"/>
    </row>
    <row r="14" spans="1:7" ht="13.5" customHeight="1">
      <c r="A14" s="150"/>
      <c r="B14" s="161" t="s">
        <v>49</v>
      </c>
      <c r="C14" s="162" t="s">
        <v>0</v>
      </c>
      <c r="D14" s="162">
        <v>0.048</v>
      </c>
      <c r="E14" s="48">
        <f>E7*D14</f>
        <v>9.024000000000001</v>
      </c>
      <c r="F14" s="48"/>
      <c r="G14" s="48"/>
    </row>
    <row r="15" spans="1:7" ht="24" customHeight="1">
      <c r="A15" s="150">
        <v>2</v>
      </c>
      <c r="B15" s="361" t="s">
        <v>277</v>
      </c>
      <c r="C15" s="162" t="s">
        <v>73</v>
      </c>
      <c r="D15" s="49"/>
      <c r="E15" s="74">
        <v>24</v>
      </c>
      <c r="F15" s="74"/>
      <c r="G15" s="98"/>
    </row>
    <row r="16" spans="1:7" ht="12.75" customHeight="1">
      <c r="A16" s="150"/>
      <c r="B16" s="161" t="s">
        <v>192</v>
      </c>
      <c r="C16" s="162" t="s">
        <v>214</v>
      </c>
      <c r="D16" s="49">
        <v>1.41</v>
      </c>
      <c r="E16" s="89">
        <f>E15*D16</f>
        <v>33.839999999999996</v>
      </c>
      <c r="F16" s="99"/>
      <c r="G16" s="48"/>
    </row>
    <row r="17" spans="1:7" ht="14.25" customHeight="1">
      <c r="A17" s="150"/>
      <c r="B17" s="161" t="s">
        <v>217</v>
      </c>
      <c r="C17" s="162" t="s">
        <v>0</v>
      </c>
      <c r="D17" s="49">
        <v>0.161</v>
      </c>
      <c r="E17" s="89">
        <f>E15*D17</f>
        <v>3.864</v>
      </c>
      <c r="F17" s="99"/>
      <c r="G17" s="48"/>
    </row>
    <row r="18" spans="1:7" ht="15" customHeight="1">
      <c r="A18" s="150"/>
      <c r="B18" s="161" t="s">
        <v>278</v>
      </c>
      <c r="C18" s="49" t="s">
        <v>205</v>
      </c>
      <c r="D18" s="49"/>
      <c r="E18" s="48">
        <v>21.8</v>
      </c>
      <c r="F18" s="49"/>
      <c r="G18" s="48"/>
    </row>
    <row r="19" spans="1:7" ht="12" customHeight="1">
      <c r="A19" s="150"/>
      <c r="B19" s="161" t="s">
        <v>279</v>
      </c>
      <c r="C19" s="162" t="s">
        <v>22</v>
      </c>
      <c r="D19" s="49">
        <v>2</v>
      </c>
      <c r="E19" s="48">
        <f>D19*E15</f>
        <v>48</v>
      </c>
      <c r="F19" s="48"/>
      <c r="G19" s="48"/>
    </row>
    <row r="20" spans="1:7" ht="18" customHeight="1">
      <c r="A20" s="150"/>
      <c r="B20" s="161" t="s">
        <v>49</v>
      </c>
      <c r="C20" s="162" t="s">
        <v>0</v>
      </c>
      <c r="D20" s="49">
        <v>0.31</v>
      </c>
      <c r="E20" s="89">
        <f>E15*D20</f>
        <v>7.4399999999999995</v>
      </c>
      <c r="F20" s="165"/>
      <c r="G20" s="48"/>
    </row>
    <row r="21" spans="1:7" ht="34.5" customHeight="1">
      <c r="A21" s="63">
        <v>3</v>
      </c>
      <c r="B21" s="63" t="s">
        <v>218</v>
      </c>
      <c r="C21" s="49" t="s">
        <v>22</v>
      </c>
      <c r="D21" s="49"/>
      <c r="E21" s="49">
        <v>50</v>
      </c>
      <c r="F21" s="49"/>
      <c r="G21" s="98"/>
    </row>
    <row r="22" spans="1:7" ht="16.5" customHeight="1">
      <c r="A22" s="150"/>
      <c r="B22" s="161" t="s">
        <v>192</v>
      </c>
      <c r="C22" s="162" t="s">
        <v>44</v>
      </c>
      <c r="D22" s="49">
        <v>1.51</v>
      </c>
      <c r="E22" s="49">
        <f>E21*D22</f>
        <v>75.5</v>
      </c>
      <c r="F22" s="99"/>
      <c r="G22" s="48"/>
    </row>
    <row r="23" spans="1:7" ht="14.25" customHeight="1">
      <c r="A23" s="150"/>
      <c r="B23" s="161" t="s">
        <v>219</v>
      </c>
      <c r="C23" s="162" t="s">
        <v>0</v>
      </c>
      <c r="D23" s="49">
        <v>0.13</v>
      </c>
      <c r="E23" s="49">
        <f>E21*D23</f>
        <v>6.5</v>
      </c>
      <c r="F23" s="99"/>
      <c r="G23" s="48"/>
    </row>
    <row r="24" spans="1:7" ht="15.75" customHeight="1">
      <c r="A24" s="150"/>
      <c r="B24" s="161" t="s">
        <v>450</v>
      </c>
      <c r="C24" s="162" t="s">
        <v>22</v>
      </c>
      <c r="D24" s="49"/>
      <c r="E24" s="49">
        <v>24</v>
      </c>
      <c r="F24" s="162"/>
      <c r="G24" s="48"/>
    </row>
    <row r="25" spans="1:7" ht="16.5" customHeight="1">
      <c r="A25" s="150"/>
      <c r="B25" s="161" t="s">
        <v>448</v>
      </c>
      <c r="C25" s="162" t="s">
        <v>22</v>
      </c>
      <c r="D25" s="49"/>
      <c r="E25" s="49">
        <v>24</v>
      </c>
      <c r="F25" s="162"/>
      <c r="G25" s="48"/>
    </row>
    <row r="26" spans="1:7" ht="13.5">
      <c r="A26" s="150"/>
      <c r="B26" s="161" t="s">
        <v>449</v>
      </c>
      <c r="C26" s="162" t="s">
        <v>22</v>
      </c>
      <c r="D26" s="49"/>
      <c r="E26" s="49">
        <v>2</v>
      </c>
      <c r="F26" s="162"/>
      <c r="G26" s="48"/>
    </row>
    <row r="27" spans="1:7" ht="13.5">
      <c r="A27" s="150"/>
      <c r="B27" s="161" t="s">
        <v>49</v>
      </c>
      <c r="C27" s="162" t="s">
        <v>0</v>
      </c>
      <c r="D27" s="49">
        <v>0.07</v>
      </c>
      <c r="E27" s="49">
        <f>E21*D27</f>
        <v>3.5000000000000004</v>
      </c>
      <c r="F27" s="165"/>
      <c r="G27" s="48"/>
    </row>
    <row r="28" spans="1:7" ht="22.5" customHeight="1">
      <c r="A28" s="63">
        <v>4</v>
      </c>
      <c r="B28" s="150" t="s">
        <v>92</v>
      </c>
      <c r="C28" s="49" t="s">
        <v>280</v>
      </c>
      <c r="D28" s="49"/>
      <c r="E28" s="99">
        <f>E7/100</f>
        <v>1.88</v>
      </c>
      <c r="F28" s="99"/>
      <c r="G28" s="98"/>
    </row>
    <row r="29" spans="1:7" ht="21" customHeight="1">
      <c r="A29" s="63"/>
      <c r="B29" s="164" t="s">
        <v>192</v>
      </c>
      <c r="C29" s="162" t="s">
        <v>44</v>
      </c>
      <c r="D29" s="49">
        <v>5.16</v>
      </c>
      <c r="E29" s="48">
        <f>E28*D29</f>
        <v>9.7008</v>
      </c>
      <c r="F29" s="99"/>
      <c r="G29" s="48"/>
    </row>
    <row r="30" spans="1:7" ht="20.25" customHeight="1">
      <c r="A30" s="63"/>
      <c r="B30" s="161" t="s">
        <v>193</v>
      </c>
      <c r="C30" s="162" t="s">
        <v>0</v>
      </c>
      <c r="D30" s="49">
        <v>1</v>
      </c>
      <c r="E30" s="48">
        <f>E28*D30</f>
        <v>1.88</v>
      </c>
      <c r="F30" s="99"/>
      <c r="G30" s="48"/>
    </row>
    <row r="31" spans="1:7" ht="14.25" customHeight="1">
      <c r="A31" s="63"/>
      <c r="B31" s="161" t="s">
        <v>49</v>
      </c>
      <c r="C31" s="162" t="s">
        <v>0</v>
      </c>
      <c r="D31" s="49">
        <v>0.11</v>
      </c>
      <c r="E31" s="48">
        <f>E28*D31</f>
        <v>0.20679999999999998</v>
      </c>
      <c r="F31" s="99"/>
      <c r="G31" s="48"/>
    </row>
    <row r="32" spans="1:7" ht="30.75" customHeight="1">
      <c r="A32" s="357" t="s">
        <v>15</v>
      </c>
      <c r="B32" s="357" t="s">
        <v>100</v>
      </c>
      <c r="C32" s="357" t="s">
        <v>22</v>
      </c>
      <c r="D32" s="56"/>
      <c r="E32" s="56">
        <v>22</v>
      </c>
      <c r="F32" s="56"/>
      <c r="G32" s="98"/>
    </row>
    <row r="33" spans="1:7" ht="27">
      <c r="A33" s="44"/>
      <c r="B33" s="139" t="s">
        <v>29</v>
      </c>
      <c r="C33" s="356" t="s">
        <v>44</v>
      </c>
      <c r="D33" s="48">
        <v>0.66</v>
      </c>
      <c r="E33" s="44">
        <f>D33*E32</f>
        <v>14.520000000000001</v>
      </c>
      <c r="F33" s="99"/>
      <c r="G33" s="48"/>
    </row>
    <row r="34" spans="1:7" ht="23.25" customHeight="1">
      <c r="A34" s="44"/>
      <c r="B34" s="139" t="s">
        <v>64</v>
      </c>
      <c r="C34" s="356" t="s">
        <v>0</v>
      </c>
      <c r="D34" s="48">
        <v>0.4</v>
      </c>
      <c r="E34" s="44">
        <f>D34*E32</f>
        <v>8.8</v>
      </c>
      <c r="F34" s="44"/>
      <c r="G34" s="48"/>
    </row>
    <row r="35" spans="1:7" ht="13.5">
      <c r="A35" s="150"/>
      <c r="B35" s="150" t="s">
        <v>281</v>
      </c>
      <c r="C35" s="150"/>
      <c r="D35" s="63"/>
      <c r="E35" s="63"/>
      <c r="F35" s="63"/>
      <c r="G35" s="98"/>
    </row>
    <row r="36" spans="1:7" ht="13.5">
      <c r="A36" s="150"/>
      <c r="B36" s="150" t="s">
        <v>282</v>
      </c>
      <c r="C36" s="162"/>
      <c r="D36" s="49"/>
      <c r="E36" s="49"/>
      <c r="F36" s="49"/>
      <c r="G36" s="48"/>
    </row>
    <row r="37" spans="1:7" ht="41.25" customHeight="1">
      <c r="A37" s="63">
        <v>6</v>
      </c>
      <c r="B37" s="362" t="s">
        <v>452</v>
      </c>
      <c r="C37" s="49" t="s">
        <v>230</v>
      </c>
      <c r="D37" s="49"/>
      <c r="E37" s="98">
        <v>1</v>
      </c>
      <c r="F37" s="48"/>
      <c r="G37" s="98"/>
    </row>
    <row r="38" spans="1:7" ht="27" customHeight="1">
      <c r="A38" s="150"/>
      <c r="B38" s="161" t="s">
        <v>192</v>
      </c>
      <c r="C38" s="162" t="s">
        <v>214</v>
      </c>
      <c r="D38" s="49">
        <v>23.5</v>
      </c>
      <c r="E38" s="89">
        <f>E37*D38</f>
        <v>23.5</v>
      </c>
      <c r="F38" s="99"/>
      <c r="G38" s="48"/>
    </row>
    <row r="39" spans="1:7" ht="19.5" customHeight="1">
      <c r="A39" s="150"/>
      <c r="B39" s="161" t="s">
        <v>217</v>
      </c>
      <c r="C39" s="162" t="s">
        <v>0</v>
      </c>
      <c r="D39" s="49">
        <v>1.1</v>
      </c>
      <c r="E39" s="89">
        <f>E37*D39</f>
        <v>1.1</v>
      </c>
      <c r="F39" s="44"/>
      <c r="G39" s="48"/>
    </row>
    <row r="40" spans="1:7" ht="18" customHeight="1">
      <c r="A40" s="150"/>
      <c r="B40" s="161" t="s">
        <v>453</v>
      </c>
      <c r="C40" s="49" t="s">
        <v>230</v>
      </c>
      <c r="D40" s="49">
        <v>1</v>
      </c>
      <c r="E40" s="48">
        <f>D40*E37</f>
        <v>1</v>
      </c>
      <c r="F40" s="49"/>
      <c r="G40" s="48"/>
    </row>
    <row r="41" spans="1:7" ht="15.75" customHeight="1">
      <c r="A41" s="150"/>
      <c r="B41" s="161" t="s">
        <v>49</v>
      </c>
      <c r="C41" s="162" t="s">
        <v>0</v>
      </c>
      <c r="D41" s="49">
        <v>1.12</v>
      </c>
      <c r="E41" s="89">
        <f>E37*D41</f>
        <v>1.12</v>
      </c>
      <c r="F41" s="165"/>
      <c r="G41" s="48"/>
    </row>
    <row r="42" spans="1:7" ht="18" customHeight="1">
      <c r="A42" s="63">
        <v>7</v>
      </c>
      <c r="B42" s="361" t="s">
        <v>528</v>
      </c>
      <c r="C42" s="49" t="s">
        <v>230</v>
      </c>
      <c r="D42" s="49"/>
      <c r="E42" s="98">
        <v>1</v>
      </c>
      <c r="F42" s="48"/>
      <c r="G42" s="98"/>
    </row>
    <row r="43" spans="1:7" ht="18" customHeight="1">
      <c r="A43" s="150"/>
      <c r="B43" s="161" t="s">
        <v>192</v>
      </c>
      <c r="C43" s="162" t="s">
        <v>214</v>
      </c>
      <c r="D43" s="49">
        <v>5.58</v>
      </c>
      <c r="E43" s="89">
        <f>E42*D43</f>
        <v>5.58</v>
      </c>
      <c r="F43" s="99"/>
      <c r="G43" s="89"/>
    </row>
    <row r="44" spans="1:7" ht="16.5" customHeight="1">
      <c r="A44" s="150"/>
      <c r="B44" s="161" t="s">
        <v>217</v>
      </c>
      <c r="C44" s="162" t="s">
        <v>0</v>
      </c>
      <c r="D44" s="49">
        <v>0.01</v>
      </c>
      <c r="E44" s="89">
        <f>E42*D44</f>
        <v>0.01</v>
      </c>
      <c r="F44" s="44"/>
      <c r="G44" s="89"/>
    </row>
    <row r="45" spans="1:7" ht="15" customHeight="1">
      <c r="A45" s="150"/>
      <c r="B45" s="161" t="s">
        <v>451</v>
      </c>
      <c r="C45" s="49" t="s">
        <v>230</v>
      </c>
      <c r="D45" s="49">
        <v>1</v>
      </c>
      <c r="E45" s="48">
        <f>D45*E42</f>
        <v>1</v>
      </c>
      <c r="F45" s="49"/>
      <c r="G45" s="89"/>
    </row>
    <row r="46" spans="1:7" ht="15.75" customHeight="1">
      <c r="A46" s="150"/>
      <c r="B46" s="161" t="s">
        <v>49</v>
      </c>
      <c r="C46" s="162" t="s">
        <v>0</v>
      </c>
      <c r="D46" s="49">
        <v>0.76</v>
      </c>
      <c r="E46" s="89">
        <f>E42*D46</f>
        <v>0.76</v>
      </c>
      <c r="F46" s="165"/>
      <c r="G46" s="89"/>
    </row>
    <row r="47" spans="1:7" ht="36" customHeight="1">
      <c r="A47" s="63">
        <v>8</v>
      </c>
      <c r="B47" s="81" t="s">
        <v>527</v>
      </c>
      <c r="C47" s="49" t="s">
        <v>230</v>
      </c>
      <c r="D47" s="49"/>
      <c r="E47" s="98">
        <v>1</v>
      </c>
      <c r="F47" s="48"/>
      <c r="G47" s="98"/>
    </row>
    <row r="48" spans="1:7" ht="16.5" customHeight="1">
      <c r="A48" s="150"/>
      <c r="B48" s="161" t="s">
        <v>192</v>
      </c>
      <c r="C48" s="162" t="s">
        <v>214</v>
      </c>
      <c r="D48" s="49">
        <v>13.3</v>
      </c>
      <c r="E48" s="89">
        <f>E47*D48</f>
        <v>13.3</v>
      </c>
      <c r="F48" s="99"/>
      <c r="G48" s="89"/>
    </row>
    <row r="49" spans="1:7" ht="19.5" customHeight="1">
      <c r="A49" s="150"/>
      <c r="B49" s="161" t="s">
        <v>217</v>
      </c>
      <c r="C49" s="162" t="s">
        <v>0</v>
      </c>
      <c r="D49" s="49">
        <v>0.39</v>
      </c>
      <c r="E49" s="89">
        <f>E47*D49</f>
        <v>0.39</v>
      </c>
      <c r="F49" s="44"/>
      <c r="G49" s="89"/>
    </row>
    <row r="50" spans="1:7" ht="26.25" customHeight="1">
      <c r="A50" s="150"/>
      <c r="B50" s="161" t="s">
        <v>454</v>
      </c>
      <c r="C50" s="49" t="s">
        <v>230</v>
      </c>
      <c r="D50" s="49"/>
      <c r="E50" s="48">
        <v>1</v>
      </c>
      <c r="F50" s="49"/>
      <c r="G50" s="89"/>
    </row>
    <row r="51" spans="1:7" ht="17.25" customHeight="1">
      <c r="A51" s="150"/>
      <c r="B51" s="161" t="s">
        <v>49</v>
      </c>
      <c r="C51" s="162" t="s">
        <v>0</v>
      </c>
      <c r="D51" s="49">
        <v>1.58</v>
      </c>
      <c r="E51" s="89">
        <f>E47*D51</f>
        <v>1.58</v>
      </c>
      <c r="F51" s="165"/>
      <c r="G51" s="89"/>
    </row>
    <row r="52" spans="1:7" ht="20.25" customHeight="1">
      <c r="A52" s="63">
        <v>9</v>
      </c>
      <c r="B52" s="361" t="s">
        <v>283</v>
      </c>
      <c r="C52" s="49" t="s">
        <v>230</v>
      </c>
      <c r="D52" s="49"/>
      <c r="E52" s="98">
        <v>2</v>
      </c>
      <c r="F52" s="48"/>
      <c r="G52" s="98"/>
    </row>
    <row r="53" spans="1:7" ht="16.5" customHeight="1">
      <c r="A53" s="150"/>
      <c r="B53" s="161" t="s">
        <v>192</v>
      </c>
      <c r="C53" s="162" t="s">
        <v>214</v>
      </c>
      <c r="D53" s="49">
        <v>9.17</v>
      </c>
      <c r="E53" s="89">
        <f>E52*D53</f>
        <v>18.34</v>
      </c>
      <c r="F53" s="99"/>
      <c r="G53" s="89"/>
    </row>
    <row r="54" spans="1:7" ht="16.5" customHeight="1">
      <c r="A54" s="150"/>
      <c r="B54" s="161" t="s">
        <v>217</v>
      </c>
      <c r="C54" s="162" t="s">
        <v>0</v>
      </c>
      <c r="D54" s="49">
        <v>0.22</v>
      </c>
      <c r="E54" s="89">
        <f>E52*D54</f>
        <v>0.44</v>
      </c>
      <c r="F54" s="44"/>
      <c r="G54" s="89"/>
    </row>
    <row r="55" spans="1:7" ht="15.75" customHeight="1">
      <c r="A55" s="150"/>
      <c r="B55" s="161" t="s">
        <v>284</v>
      </c>
      <c r="C55" s="49" t="s">
        <v>230</v>
      </c>
      <c r="D55" s="49">
        <v>1</v>
      </c>
      <c r="E55" s="48">
        <v>2</v>
      </c>
      <c r="F55" s="49"/>
      <c r="G55" s="89"/>
    </row>
    <row r="56" spans="1:7" ht="14.25" customHeight="1">
      <c r="A56" s="150"/>
      <c r="B56" s="161" t="s">
        <v>290</v>
      </c>
      <c r="C56" s="49" t="s">
        <v>196</v>
      </c>
      <c r="D56" s="49"/>
      <c r="E56" s="48">
        <v>0.5</v>
      </c>
      <c r="F56" s="48"/>
      <c r="G56" s="89"/>
    </row>
    <row r="57" spans="1:7" ht="17.25" customHeight="1">
      <c r="A57" s="150"/>
      <c r="B57" s="161" t="s">
        <v>83</v>
      </c>
      <c r="C57" s="49" t="s">
        <v>291</v>
      </c>
      <c r="D57" s="49"/>
      <c r="E57" s="48">
        <v>0.5</v>
      </c>
      <c r="F57" s="48"/>
      <c r="G57" s="89"/>
    </row>
    <row r="58" spans="1:7" ht="15.75" customHeight="1">
      <c r="A58" s="150"/>
      <c r="B58" s="161" t="s">
        <v>49</v>
      </c>
      <c r="C58" s="162" t="s">
        <v>0</v>
      </c>
      <c r="D58" s="49">
        <v>0.2</v>
      </c>
      <c r="E58" s="89">
        <f>E52*D58</f>
        <v>0.4</v>
      </c>
      <c r="F58" s="165"/>
      <c r="G58" s="89"/>
    </row>
    <row r="59" spans="1:7" ht="27.75" customHeight="1">
      <c r="A59" s="63">
        <v>10</v>
      </c>
      <c r="B59" s="361" t="s">
        <v>455</v>
      </c>
      <c r="C59" s="49" t="s">
        <v>230</v>
      </c>
      <c r="D59" s="49"/>
      <c r="E59" s="98">
        <v>1</v>
      </c>
      <c r="F59" s="48"/>
      <c r="G59" s="98"/>
    </row>
    <row r="60" spans="1:7" ht="27" customHeight="1">
      <c r="A60" s="150"/>
      <c r="B60" s="161" t="s">
        <v>192</v>
      </c>
      <c r="C60" s="162" t="s">
        <v>214</v>
      </c>
      <c r="D60" s="49">
        <v>3.8</v>
      </c>
      <c r="E60" s="89">
        <f>E59*D60</f>
        <v>3.8</v>
      </c>
      <c r="F60" s="99"/>
      <c r="G60" s="89"/>
    </row>
    <row r="61" spans="1:7" ht="17.25" customHeight="1">
      <c r="A61" s="150"/>
      <c r="B61" s="161" t="s">
        <v>217</v>
      </c>
      <c r="C61" s="162" t="s">
        <v>0</v>
      </c>
      <c r="D61" s="49">
        <v>0.22</v>
      </c>
      <c r="E61" s="89">
        <f>E59*D61</f>
        <v>0.22</v>
      </c>
      <c r="F61" s="44"/>
      <c r="G61" s="89"/>
    </row>
    <row r="62" spans="1:7" ht="16.5" customHeight="1">
      <c r="A62" s="150"/>
      <c r="B62" s="161" t="s">
        <v>456</v>
      </c>
      <c r="C62" s="49" t="s">
        <v>230</v>
      </c>
      <c r="D62" s="49">
        <v>1</v>
      </c>
      <c r="E62" s="48">
        <v>1</v>
      </c>
      <c r="F62" s="49"/>
      <c r="G62" s="89"/>
    </row>
    <row r="63" spans="1:7" ht="12.75" customHeight="1">
      <c r="A63" s="150"/>
      <c r="B63" s="161" t="s">
        <v>49</v>
      </c>
      <c r="C63" s="162" t="s">
        <v>0</v>
      </c>
      <c r="D63" s="49">
        <v>0.22</v>
      </c>
      <c r="E63" s="89">
        <f>E59*D63</f>
        <v>0.22</v>
      </c>
      <c r="F63" s="165"/>
      <c r="G63" s="89"/>
    </row>
    <row r="64" spans="1:7" ht="31.5" customHeight="1">
      <c r="A64" s="63">
        <v>11</v>
      </c>
      <c r="B64" s="148" t="s">
        <v>445</v>
      </c>
      <c r="C64" s="196" t="s">
        <v>297</v>
      </c>
      <c r="D64" s="363"/>
      <c r="E64" s="98">
        <v>2</v>
      </c>
      <c r="F64" s="48"/>
      <c r="G64" s="98"/>
    </row>
    <row r="65" spans="1:7" ht="16.5" customHeight="1">
      <c r="A65" s="150"/>
      <c r="B65" s="161" t="s">
        <v>192</v>
      </c>
      <c r="C65" s="162" t="s">
        <v>214</v>
      </c>
      <c r="D65" s="49">
        <v>1.59</v>
      </c>
      <c r="E65" s="89">
        <f>E64*D65</f>
        <v>3.18</v>
      </c>
      <c r="F65" s="99"/>
      <c r="G65" s="89"/>
    </row>
    <row r="66" spans="1:7" ht="18" customHeight="1">
      <c r="A66" s="150"/>
      <c r="B66" s="161" t="s">
        <v>217</v>
      </c>
      <c r="C66" s="162" t="s">
        <v>0</v>
      </c>
      <c r="D66" s="49">
        <v>0.06</v>
      </c>
      <c r="E66" s="89">
        <f>E64*D66</f>
        <v>0.12</v>
      </c>
      <c r="F66" s="44"/>
      <c r="G66" s="89"/>
    </row>
    <row r="67" spans="1:7" ht="21.75" customHeight="1">
      <c r="A67" s="150"/>
      <c r="B67" s="161" t="s">
        <v>285</v>
      </c>
      <c r="C67" s="49" t="s">
        <v>22</v>
      </c>
      <c r="D67" s="49">
        <v>1</v>
      </c>
      <c r="E67" s="48">
        <v>2</v>
      </c>
      <c r="F67" s="49"/>
      <c r="G67" s="89"/>
    </row>
    <row r="68" spans="1:7" ht="18.75" customHeight="1">
      <c r="A68" s="150"/>
      <c r="B68" s="161" t="s">
        <v>49</v>
      </c>
      <c r="C68" s="162" t="s">
        <v>0</v>
      </c>
      <c r="D68" s="49">
        <v>0.66</v>
      </c>
      <c r="E68" s="89">
        <f>E64*D68</f>
        <v>1.32</v>
      </c>
      <c r="F68" s="165"/>
      <c r="G68" s="89"/>
    </row>
    <row r="69" spans="1:7" ht="39" customHeight="1">
      <c r="A69" s="63">
        <v>12</v>
      </c>
      <c r="B69" s="148" t="s">
        <v>529</v>
      </c>
      <c r="C69" s="49" t="s">
        <v>205</v>
      </c>
      <c r="D69" s="49"/>
      <c r="E69" s="49">
        <v>16</v>
      </c>
      <c r="F69" s="74"/>
      <c r="G69" s="98"/>
    </row>
    <row r="70" spans="1:7" ht="18" customHeight="1">
      <c r="A70" s="150"/>
      <c r="B70" s="161" t="s">
        <v>192</v>
      </c>
      <c r="C70" s="162" t="s">
        <v>44</v>
      </c>
      <c r="D70" s="162">
        <v>0.609</v>
      </c>
      <c r="E70" s="48">
        <f>E69*D70</f>
        <v>9.744</v>
      </c>
      <c r="F70" s="99"/>
      <c r="G70" s="48"/>
    </row>
    <row r="71" spans="1:7" ht="16.5" customHeight="1">
      <c r="A71" s="150"/>
      <c r="B71" s="161" t="s">
        <v>217</v>
      </c>
      <c r="C71" s="162" t="s">
        <v>0</v>
      </c>
      <c r="D71" s="162">
        <v>0.0021</v>
      </c>
      <c r="E71" s="48">
        <f>E69*D71</f>
        <v>0.0336</v>
      </c>
      <c r="F71" s="48"/>
      <c r="G71" s="48"/>
    </row>
    <row r="72" spans="1:7" ht="18" customHeight="1">
      <c r="A72" s="150"/>
      <c r="B72" s="164" t="s">
        <v>446</v>
      </c>
      <c r="C72" s="162" t="s">
        <v>205</v>
      </c>
      <c r="D72" s="162"/>
      <c r="E72" s="89">
        <v>4</v>
      </c>
      <c r="F72" s="162"/>
      <c r="G72" s="48"/>
    </row>
    <row r="73" spans="1:7" ht="18.75" customHeight="1">
      <c r="A73" s="150"/>
      <c r="B73" s="164" t="s">
        <v>369</v>
      </c>
      <c r="C73" s="162" t="s">
        <v>205</v>
      </c>
      <c r="D73" s="162"/>
      <c r="E73" s="89">
        <v>4</v>
      </c>
      <c r="F73" s="162"/>
      <c r="G73" s="48"/>
    </row>
    <row r="74" spans="1:7" ht="30.75" customHeight="1">
      <c r="A74" s="150"/>
      <c r="B74" s="164" t="s">
        <v>530</v>
      </c>
      <c r="C74" s="162" t="s">
        <v>205</v>
      </c>
      <c r="D74" s="162"/>
      <c r="E74" s="89">
        <v>8</v>
      </c>
      <c r="F74" s="162"/>
      <c r="G74" s="48"/>
    </row>
    <row r="75" spans="1:7" ht="18" customHeight="1">
      <c r="A75" s="150"/>
      <c r="B75" s="164" t="s">
        <v>531</v>
      </c>
      <c r="C75" s="162" t="s">
        <v>22</v>
      </c>
      <c r="D75" s="162"/>
      <c r="E75" s="89">
        <v>70</v>
      </c>
      <c r="F75" s="162"/>
      <c r="G75" s="48"/>
    </row>
    <row r="76" spans="1:7" ht="19.5" customHeight="1">
      <c r="A76" s="150"/>
      <c r="B76" s="161" t="s">
        <v>49</v>
      </c>
      <c r="C76" s="162" t="s">
        <v>0</v>
      </c>
      <c r="D76" s="162">
        <v>0.048</v>
      </c>
      <c r="E76" s="48">
        <f>E69*D76</f>
        <v>0.768</v>
      </c>
      <c r="F76" s="165"/>
      <c r="G76" s="48"/>
    </row>
    <row r="77" spans="1:7" ht="27.75" customHeight="1">
      <c r="A77" s="150">
        <v>13</v>
      </c>
      <c r="B77" s="361" t="s">
        <v>544</v>
      </c>
      <c r="C77" s="49" t="s">
        <v>22</v>
      </c>
      <c r="D77" s="49"/>
      <c r="E77" s="48">
        <v>1</v>
      </c>
      <c r="F77" s="48"/>
      <c r="G77" s="98"/>
    </row>
    <row r="78" spans="1:7" ht="19.5" customHeight="1">
      <c r="A78" s="63"/>
      <c r="B78" s="161" t="s">
        <v>192</v>
      </c>
      <c r="C78" s="162" t="s">
        <v>214</v>
      </c>
      <c r="D78" s="49">
        <v>14.2</v>
      </c>
      <c r="E78" s="89">
        <f>E77*D78</f>
        <v>14.2</v>
      </c>
      <c r="F78" s="99"/>
      <c r="G78" s="48"/>
    </row>
    <row r="79" spans="1:7" ht="16.5" customHeight="1">
      <c r="A79" s="150"/>
      <c r="B79" s="161" t="s">
        <v>219</v>
      </c>
      <c r="C79" s="162" t="s">
        <v>0</v>
      </c>
      <c r="D79" s="49">
        <v>1.08</v>
      </c>
      <c r="E79" s="49">
        <f>E77*D79</f>
        <v>1.08</v>
      </c>
      <c r="F79" s="48"/>
      <c r="G79" s="48"/>
    </row>
    <row r="80" spans="1:7" ht="14.25" customHeight="1">
      <c r="A80" s="150"/>
      <c r="B80" s="161" t="s">
        <v>545</v>
      </c>
      <c r="C80" s="49" t="s">
        <v>190</v>
      </c>
      <c r="D80" s="49">
        <v>1</v>
      </c>
      <c r="E80" s="48">
        <f>D80*E77</f>
        <v>1</v>
      </c>
      <c r="F80" s="49"/>
      <c r="G80" s="48"/>
    </row>
    <row r="81" spans="1:7" ht="12.75" customHeight="1">
      <c r="A81" s="150"/>
      <c r="B81" s="257" t="s">
        <v>292</v>
      </c>
      <c r="C81" s="49" t="s">
        <v>22</v>
      </c>
      <c r="D81" s="49">
        <v>1</v>
      </c>
      <c r="E81" s="48">
        <v>1</v>
      </c>
      <c r="F81" s="49"/>
      <c r="G81" s="48"/>
    </row>
    <row r="82" spans="1:7" ht="15" customHeight="1">
      <c r="A82" s="150"/>
      <c r="B82" s="161" t="s">
        <v>49</v>
      </c>
      <c r="C82" s="162" t="s">
        <v>0</v>
      </c>
      <c r="D82" s="49">
        <v>0.02</v>
      </c>
      <c r="E82" s="89">
        <f>E77*D82</f>
        <v>0.02</v>
      </c>
      <c r="F82" s="165"/>
      <c r="G82" s="48"/>
    </row>
    <row r="83" spans="1:7" ht="83.25" customHeight="1">
      <c r="A83" s="150">
        <v>14</v>
      </c>
      <c r="B83" s="148" t="s">
        <v>546</v>
      </c>
      <c r="C83" s="49" t="s">
        <v>301</v>
      </c>
      <c r="D83" s="49"/>
      <c r="E83" s="48">
        <f>14*23.9/1000</f>
        <v>0.33459999999999995</v>
      </c>
      <c r="F83" s="45"/>
      <c r="G83" s="98"/>
    </row>
    <row r="84" spans="1:7" ht="29.25" customHeight="1">
      <c r="A84" s="63"/>
      <c r="B84" s="161" t="s">
        <v>192</v>
      </c>
      <c r="C84" s="162" t="s">
        <v>214</v>
      </c>
      <c r="D84" s="49">
        <v>92.2</v>
      </c>
      <c r="E84" s="89">
        <f>E83*D84</f>
        <v>30.850119999999997</v>
      </c>
      <c r="F84" s="99"/>
      <c r="G84" s="48"/>
    </row>
    <row r="85" spans="1:7" ht="13.5" customHeight="1">
      <c r="A85" s="150"/>
      <c r="B85" s="161" t="s">
        <v>219</v>
      </c>
      <c r="C85" s="162" t="s">
        <v>0</v>
      </c>
      <c r="D85" s="49">
        <v>8.29</v>
      </c>
      <c r="E85" s="46">
        <f>E83*D85</f>
        <v>2.7738339999999995</v>
      </c>
      <c r="F85" s="48"/>
      <c r="G85" s="48"/>
    </row>
    <row r="86" spans="1:7" ht="28.5" customHeight="1">
      <c r="A86" s="150"/>
      <c r="B86" s="161" t="s">
        <v>411</v>
      </c>
      <c r="C86" s="49" t="s">
        <v>205</v>
      </c>
      <c r="D86" s="49"/>
      <c r="E86" s="48">
        <v>14</v>
      </c>
      <c r="F86" s="49"/>
      <c r="G86" s="48"/>
    </row>
    <row r="87" spans="1:7" ht="14.25" customHeight="1">
      <c r="A87" s="150"/>
      <c r="B87" s="161" t="s">
        <v>83</v>
      </c>
      <c r="C87" s="162" t="s">
        <v>45</v>
      </c>
      <c r="D87" s="49">
        <v>20.3</v>
      </c>
      <c r="E87" s="89">
        <f>D87*E83</f>
        <v>6.79238</v>
      </c>
      <c r="F87" s="165"/>
      <c r="G87" s="48"/>
    </row>
    <row r="88" spans="1:7" ht="22.5" customHeight="1">
      <c r="A88" s="150"/>
      <c r="B88" s="161" t="s">
        <v>286</v>
      </c>
      <c r="C88" s="162" t="s">
        <v>45</v>
      </c>
      <c r="D88" s="49">
        <v>2.53</v>
      </c>
      <c r="E88" s="89">
        <f>D88*E83</f>
        <v>0.8465379999999998</v>
      </c>
      <c r="F88" s="165"/>
      <c r="G88" s="48"/>
    </row>
    <row r="89" spans="1:7" ht="17.25" customHeight="1">
      <c r="A89" s="150"/>
      <c r="B89" s="161" t="s">
        <v>49</v>
      </c>
      <c r="C89" s="162" t="s">
        <v>0</v>
      </c>
      <c r="D89" s="49">
        <v>2.78</v>
      </c>
      <c r="E89" s="89">
        <f>E83*D89</f>
        <v>0.9301879999999998</v>
      </c>
      <c r="F89" s="165"/>
      <c r="G89" s="48"/>
    </row>
    <row r="90" spans="1:7" ht="49.5" customHeight="1">
      <c r="A90" s="150">
        <v>15</v>
      </c>
      <c r="B90" s="81" t="s">
        <v>294</v>
      </c>
      <c r="C90" s="49" t="s">
        <v>215</v>
      </c>
      <c r="D90" s="49"/>
      <c r="E90" s="99">
        <v>1</v>
      </c>
      <c r="F90" s="99"/>
      <c r="G90" s="98"/>
    </row>
    <row r="91" spans="1:7" ht="15" customHeight="1">
      <c r="A91" s="63"/>
      <c r="B91" s="71" t="s">
        <v>192</v>
      </c>
      <c r="C91" s="49" t="s">
        <v>44</v>
      </c>
      <c r="D91" s="49">
        <v>2.86</v>
      </c>
      <c r="E91" s="48">
        <f>E90*D91</f>
        <v>2.86</v>
      </c>
      <c r="F91" s="99"/>
      <c r="G91" s="48"/>
    </row>
    <row r="92" spans="1:7" ht="15.75" customHeight="1">
      <c r="A92" s="63"/>
      <c r="B92" s="71" t="s">
        <v>193</v>
      </c>
      <c r="C92" s="49" t="s">
        <v>0</v>
      </c>
      <c r="D92" s="49">
        <v>0.76</v>
      </c>
      <c r="E92" s="48">
        <f>E90*D92</f>
        <v>0.76</v>
      </c>
      <c r="F92" s="48"/>
      <c r="G92" s="48"/>
    </row>
    <row r="93" spans="1:7" ht="18" customHeight="1">
      <c r="A93" s="63"/>
      <c r="B93" s="71" t="s">
        <v>293</v>
      </c>
      <c r="C93" s="49" t="s">
        <v>215</v>
      </c>
      <c r="D93" s="49">
        <v>1.02</v>
      </c>
      <c r="E93" s="48">
        <f>E90*D93</f>
        <v>1.02</v>
      </c>
      <c r="F93" s="49"/>
      <c r="G93" s="48"/>
    </row>
    <row r="94" spans="1:7" ht="27" customHeight="1">
      <c r="A94" s="63"/>
      <c r="B94" s="71" t="s">
        <v>197</v>
      </c>
      <c r="C94" s="49" t="s">
        <v>215</v>
      </c>
      <c r="D94" s="49">
        <v>0.0039</v>
      </c>
      <c r="E94" s="48">
        <f>E90*D94</f>
        <v>0.0039</v>
      </c>
      <c r="F94" s="49"/>
      <c r="G94" s="48"/>
    </row>
    <row r="95" spans="1:7" ht="17.25" customHeight="1">
      <c r="A95" s="63"/>
      <c r="B95" s="71" t="s">
        <v>49</v>
      </c>
      <c r="C95" s="49" t="s">
        <v>0</v>
      </c>
      <c r="D95" s="49">
        <v>0.13</v>
      </c>
      <c r="E95" s="48">
        <f>E90*D95</f>
        <v>0.13</v>
      </c>
      <c r="F95" s="99"/>
      <c r="G95" s="48"/>
    </row>
    <row r="96" spans="1:7" ht="36" customHeight="1">
      <c r="A96" s="63">
        <v>16</v>
      </c>
      <c r="B96" s="148" t="s">
        <v>295</v>
      </c>
      <c r="C96" s="357" t="s">
        <v>73</v>
      </c>
      <c r="D96" s="124"/>
      <c r="E96" s="44">
        <v>1</v>
      </c>
      <c r="F96" s="124"/>
      <c r="G96" s="98"/>
    </row>
    <row r="97" spans="1:7" ht="15" customHeight="1">
      <c r="A97" s="357"/>
      <c r="B97" s="356" t="s">
        <v>117</v>
      </c>
      <c r="C97" s="356" t="s">
        <v>72</v>
      </c>
      <c r="D97" s="99">
        <v>0.46</v>
      </c>
      <c r="E97" s="44">
        <f>D97*E96</f>
        <v>0.46</v>
      </c>
      <c r="F97" s="99"/>
      <c r="G97" s="48"/>
    </row>
    <row r="98" spans="1:7" ht="16.5" customHeight="1">
      <c r="A98" s="56"/>
      <c r="B98" s="356" t="s">
        <v>64</v>
      </c>
      <c r="C98" s="356" t="s">
        <v>0</v>
      </c>
      <c r="D98" s="99">
        <v>0.02</v>
      </c>
      <c r="E98" s="44">
        <f>D98*E96</f>
        <v>0.02</v>
      </c>
      <c r="F98" s="99"/>
      <c r="G98" s="48"/>
    </row>
    <row r="99" spans="1:7" ht="19.5" customHeight="1">
      <c r="A99" s="56"/>
      <c r="B99" s="356" t="s">
        <v>296</v>
      </c>
      <c r="C99" s="356" t="s">
        <v>73</v>
      </c>
      <c r="D99" s="99">
        <v>1</v>
      </c>
      <c r="E99" s="44">
        <f>D99*E96</f>
        <v>1</v>
      </c>
      <c r="F99" s="44"/>
      <c r="G99" s="48"/>
    </row>
    <row r="100" spans="1:7" ht="18.75" customHeight="1">
      <c r="A100" s="56"/>
      <c r="B100" s="356" t="s">
        <v>46</v>
      </c>
      <c r="C100" s="356" t="s">
        <v>0</v>
      </c>
      <c r="D100" s="99">
        <v>0.11</v>
      </c>
      <c r="E100" s="44">
        <f>D100*E96</f>
        <v>0.11</v>
      </c>
      <c r="F100" s="99"/>
      <c r="G100" s="48"/>
    </row>
    <row r="101" spans="1:7" ht="19.5" customHeight="1">
      <c r="A101" s="73">
        <v>17</v>
      </c>
      <c r="B101" s="148" t="s">
        <v>298</v>
      </c>
      <c r="C101" s="49" t="s">
        <v>22</v>
      </c>
      <c r="D101" s="49"/>
      <c r="E101" s="48">
        <v>1</v>
      </c>
      <c r="F101" s="48"/>
      <c r="G101" s="98"/>
    </row>
    <row r="102" spans="1:7" ht="19.5" customHeight="1">
      <c r="A102" s="63"/>
      <c r="B102" s="356" t="s">
        <v>117</v>
      </c>
      <c r="C102" s="162" t="s">
        <v>214</v>
      </c>
      <c r="D102" s="49">
        <v>5.58</v>
      </c>
      <c r="E102" s="89">
        <f>E101*D102</f>
        <v>5.58</v>
      </c>
      <c r="F102" s="99"/>
      <c r="G102" s="48"/>
    </row>
    <row r="103" spans="1:7" ht="20.25" customHeight="1">
      <c r="A103" s="63"/>
      <c r="B103" s="356" t="s">
        <v>64</v>
      </c>
      <c r="C103" s="162" t="s">
        <v>0</v>
      </c>
      <c r="D103" s="49">
        <v>0.01</v>
      </c>
      <c r="E103" s="89">
        <f>E101*D103</f>
        <v>0.01</v>
      </c>
      <c r="F103" s="99"/>
      <c r="G103" s="48"/>
    </row>
    <row r="104" spans="1:7" ht="17.25" customHeight="1">
      <c r="A104" s="63"/>
      <c r="B104" s="161" t="s">
        <v>300</v>
      </c>
      <c r="C104" s="49" t="s">
        <v>230</v>
      </c>
      <c r="D104" s="49"/>
      <c r="E104" s="48">
        <v>1</v>
      </c>
      <c r="F104" s="48"/>
      <c r="G104" s="48"/>
    </row>
    <row r="105" spans="1:7" ht="15" customHeight="1">
      <c r="A105" s="63"/>
      <c r="B105" s="161" t="s">
        <v>49</v>
      </c>
      <c r="C105" s="162" t="s">
        <v>0</v>
      </c>
      <c r="D105" s="49">
        <v>1.58</v>
      </c>
      <c r="E105" s="89">
        <f>E101*D105</f>
        <v>1.58</v>
      </c>
      <c r="F105" s="89"/>
      <c r="G105" s="48"/>
    </row>
    <row r="106" spans="1:7" ht="47.25" customHeight="1">
      <c r="A106" s="63">
        <v>18</v>
      </c>
      <c r="B106" s="357" t="s">
        <v>299</v>
      </c>
      <c r="C106" s="357" t="s">
        <v>240</v>
      </c>
      <c r="D106" s="124"/>
      <c r="E106" s="48">
        <v>0.164</v>
      </c>
      <c r="F106" s="124"/>
      <c r="G106" s="98"/>
    </row>
    <row r="107" spans="1:7" ht="22.5" customHeight="1">
      <c r="A107" s="357"/>
      <c r="B107" s="47" t="s">
        <v>29</v>
      </c>
      <c r="C107" s="48" t="s">
        <v>44</v>
      </c>
      <c r="D107" s="48">
        <v>68</v>
      </c>
      <c r="E107" s="44">
        <f>D107*E106</f>
        <v>11.152000000000001</v>
      </c>
      <c r="F107" s="99"/>
      <c r="G107" s="48"/>
    </row>
    <row r="108" spans="1:7" ht="16.5" customHeight="1">
      <c r="A108" s="44"/>
      <c r="B108" s="47" t="s">
        <v>64</v>
      </c>
      <c r="C108" s="48" t="s">
        <v>0</v>
      </c>
      <c r="D108" s="48">
        <v>0.03</v>
      </c>
      <c r="E108" s="45">
        <f>D108*E106</f>
        <v>0.00492</v>
      </c>
      <c r="F108" s="44"/>
      <c r="G108" s="48"/>
    </row>
    <row r="109" spans="1:7" ht="17.25" customHeight="1">
      <c r="A109" s="44"/>
      <c r="B109" s="71" t="s">
        <v>133</v>
      </c>
      <c r="C109" s="48" t="s">
        <v>45</v>
      </c>
      <c r="D109" s="44">
        <v>35.1</v>
      </c>
      <c r="E109" s="44">
        <f>D109*E106</f>
        <v>5.7564</v>
      </c>
      <c r="F109" s="44"/>
      <c r="G109" s="48"/>
    </row>
    <row r="110" spans="1:7" ht="14.25" customHeight="1">
      <c r="A110" s="44"/>
      <c r="B110" s="47" t="s">
        <v>111</v>
      </c>
      <c r="C110" s="48" t="s">
        <v>45</v>
      </c>
      <c r="D110" s="44">
        <v>2.7</v>
      </c>
      <c r="E110" s="44">
        <f>D110*E106</f>
        <v>0.4428</v>
      </c>
      <c r="F110" s="44"/>
      <c r="G110" s="48"/>
    </row>
    <row r="111" spans="1:7" ht="21.75" customHeight="1">
      <c r="A111" s="44"/>
      <c r="B111" s="47" t="s">
        <v>53</v>
      </c>
      <c r="C111" s="48" t="s">
        <v>0</v>
      </c>
      <c r="D111" s="44">
        <v>0.19</v>
      </c>
      <c r="E111" s="46">
        <f>D111*E106</f>
        <v>0.03116</v>
      </c>
      <c r="F111" s="44"/>
      <c r="G111" s="48"/>
    </row>
    <row r="112" spans="1:7" ht="18.75" customHeight="1">
      <c r="A112" s="44"/>
      <c r="B112" s="150" t="s">
        <v>287</v>
      </c>
      <c r="C112" s="150"/>
      <c r="D112" s="63"/>
      <c r="E112" s="99"/>
      <c r="F112" s="124"/>
      <c r="G112" s="98"/>
    </row>
    <row r="113" spans="1:7" ht="18.75" customHeight="1">
      <c r="A113" s="150"/>
      <c r="B113" s="357" t="s">
        <v>684</v>
      </c>
      <c r="C113" s="63" t="s">
        <v>0</v>
      </c>
      <c r="D113" s="124"/>
      <c r="E113" s="124"/>
      <c r="F113" s="124"/>
      <c r="G113" s="98"/>
    </row>
    <row r="114" spans="1:7" ht="13.5">
      <c r="A114" s="151"/>
      <c r="B114" s="162" t="s">
        <v>288</v>
      </c>
      <c r="C114" s="162"/>
      <c r="D114" s="162"/>
      <c r="E114" s="364">
        <v>0.1</v>
      </c>
      <c r="F114" s="165"/>
      <c r="G114" s="89"/>
    </row>
    <row r="115" spans="1:7" ht="13.5">
      <c r="A115" s="151"/>
      <c r="B115" s="162" t="s">
        <v>8</v>
      </c>
      <c r="C115" s="162"/>
      <c r="D115" s="162"/>
      <c r="E115" s="165"/>
      <c r="F115" s="165"/>
      <c r="G115" s="89"/>
    </row>
    <row r="116" spans="1:7" ht="13.5">
      <c r="A116" s="151"/>
      <c r="B116" s="162" t="s">
        <v>289</v>
      </c>
      <c r="C116" s="162"/>
      <c r="D116" s="162"/>
      <c r="E116" s="364">
        <v>0.08</v>
      </c>
      <c r="F116" s="165"/>
      <c r="G116" s="89"/>
    </row>
    <row r="117" spans="1:7" ht="13.5">
      <c r="A117" s="151"/>
      <c r="B117" s="162" t="s">
        <v>8</v>
      </c>
      <c r="C117" s="162"/>
      <c r="D117" s="162"/>
      <c r="E117" s="165"/>
      <c r="F117" s="165"/>
      <c r="G117" s="365"/>
    </row>
    <row r="119" spans="2:9" ht="13.5">
      <c r="B119" s="445"/>
      <c r="C119" s="445"/>
      <c r="D119" s="445"/>
      <c r="E119" s="445"/>
      <c r="F119" s="445"/>
      <c r="G119" s="445"/>
      <c r="H119" s="445"/>
      <c r="I119" s="445"/>
    </row>
    <row r="120" spans="2:9" ht="13.5">
      <c r="B120" s="446"/>
      <c r="C120" s="446"/>
      <c r="D120" s="446"/>
      <c r="E120" s="446"/>
      <c r="F120" s="446"/>
      <c r="G120" s="446"/>
      <c r="H120" s="446"/>
      <c r="I120" s="446"/>
    </row>
  </sheetData>
  <sheetProtection/>
  <mergeCells count="10">
    <mergeCell ref="B119:I119"/>
    <mergeCell ref="B120:I120"/>
    <mergeCell ref="A1:G1"/>
    <mergeCell ref="A2:G2"/>
    <mergeCell ref="A3:G3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.375" style="0" customWidth="1"/>
    <col min="2" max="2" width="33.00390625" style="0" customWidth="1"/>
    <col min="4" max="4" width="6.25390625" style="0" customWidth="1"/>
    <col min="5" max="5" width="7.125" style="0" customWidth="1"/>
    <col min="6" max="6" width="9.00390625" style="0" customWidth="1"/>
    <col min="7" max="7" width="9.375" style="0" customWidth="1"/>
  </cols>
  <sheetData>
    <row r="1" spans="1:7" ht="45.75" customHeight="1">
      <c r="A1" s="434" t="str">
        <f>'გათბობა1-5'!A1:G1</f>
        <v>Suaxevis municipalitetis maxalakiZeebis  baga-baRis da ezos keTilmowyoba </v>
      </c>
      <c r="B1" s="434"/>
      <c r="C1" s="434"/>
      <c r="D1" s="434"/>
      <c r="E1" s="434"/>
      <c r="F1" s="434"/>
      <c r="G1" s="434"/>
    </row>
    <row r="2" spans="1:7" ht="25.5" customHeight="1">
      <c r="A2" s="441" t="s">
        <v>403</v>
      </c>
      <c r="B2" s="441"/>
      <c r="C2" s="441"/>
      <c r="D2" s="441"/>
      <c r="E2" s="441"/>
      <c r="F2" s="441"/>
      <c r="G2" s="441"/>
    </row>
    <row r="3" spans="1:7" ht="25.5" customHeight="1">
      <c r="A3" s="441" t="s">
        <v>401</v>
      </c>
      <c r="B3" s="441"/>
      <c r="C3" s="441"/>
      <c r="D3" s="441"/>
      <c r="E3" s="441"/>
      <c r="F3" s="441"/>
      <c r="G3" s="441"/>
    </row>
    <row r="4" spans="1:7" ht="33.75" customHeight="1">
      <c r="A4" s="454" t="s">
        <v>1</v>
      </c>
      <c r="B4" s="454" t="s">
        <v>21</v>
      </c>
      <c r="C4" s="455" t="s">
        <v>9</v>
      </c>
      <c r="D4" s="454" t="s">
        <v>17</v>
      </c>
      <c r="E4" s="454"/>
      <c r="F4" s="454"/>
      <c r="G4" s="454"/>
    </row>
    <row r="5" spans="1:7" ht="78" customHeight="1">
      <c r="A5" s="454"/>
      <c r="B5" s="454"/>
      <c r="C5" s="455"/>
      <c r="D5" s="191" t="s">
        <v>9</v>
      </c>
      <c r="E5" s="191" t="s">
        <v>19</v>
      </c>
      <c r="F5" s="191" t="s">
        <v>689</v>
      </c>
      <c r="G5" s="192" t="s">
        <v>690</v>
      </c>
    </row>
    <row r="6" spans="1:7" ht="39.75" customHeight="1">
      <c r="A6" s="201">
        <v>1</v>
      </c>
      <c r="B6" s="199" t="s">
        <v>402</v>
      </c>
      <c r="C6" s="200" t="s">
        <v>375</v>
      </c>
      <c r="D6" s="200"/>
      <c r="E6" s="213">
        <v>1</v>
      </c>
      <c r="F6" s="213"/>
      <c r="G6" s="211"/>
    </row>
    <row r="7" spans="1:7" ht="15.75" customHeight="1">
      <c r="A7" s="202"/>
      <c r="B7" s="203" t="s">
        <v>376</v>
      </c>
      <c r="C7" s="204" t="s">
        <v>377</v>
      </c>
      <c r="D7" s="204">
        <v>35.65</v>
      </c>
      <c r="E7" s="207">
        <f>D7*E6</f>
        <v>35.65</v>
      </c>
      <c r="F7" s="207"/>
      <c r="G7" s="212"/>
    </row>
    <row r="8" spans="1:7" ht="26.25" customHeight="1">
      <c r="A8" s="202"/>
      <c r="B8" s="203" t="s">
        <v>378</v>
      </c>
      <c r="C8" s="204" t="s">
        <v>370</v>
      </c>
      <c r="D8" s="205">
        <v>1</v>
      </c>
      <c r="E8" s="207">
        <f>D8*E6</f>
        <v>1</v>
      </c>
      <c r="F8" s="207"/>
      <c r="G8" s="212"/>
    </row>
    <row r="9" spans="1:7" ht="16.5" customHeight="1">
      <c r="A9" s="202"/>
      <c r="B9" s="203" t="s">
        <v>379</v>
      </c>
      <c r="C9" s="204" t="s">
        <v>370</v>
      </c>
      <c r="D9" s="205">
        <v>1</v>
      </c>
      <c r="E9" s="207">
        <f>D9*E6</f>
        <v>1</v>
      </c>
      <c r="F9" s="207"/>
      <c r="G9" s="212"/>
    </row>
    <row r="10" spans="1:7" ht="15.75" customHeight="1">
      <c r="A10" s="202"/>
      <c r="B10" s="203" t="s">
        <v>380</v>
      </c>
      <c r="C10" s="204" t="s">
        <v>316</v>
      </c>
      <c r="D10" s="206">
        <v>2.88</v>
      </c>
      <c r="E10" s="207">
        <f>D10*E6</f>
        <v>2.88</v>
      </c>
      <c r="F10" s="207"/>
      <c r="G10" s="212"/>
    </row>
    <row r="11" spans="1:7" ht="39" customHeight="1">
      <c r="A11" s="201">
        <v>2</v>
      </c>
      <c r="B11" s="199" t="s">
        <v>381</v>
      </c>
      <c r="C11" s="200" t="s">
        <v>370</v>
      </c>
      <c r="D11" s="200"/>
      <c r="E11" s="213">
        <v>21</v>
      </c>
      <c r="F11" s="213"/>
      <c r="G11" s="211"/>
    </row>
    <row r="12" spans="1:7" ht="12.75">
      <c r="A12" s="202"/>
      <c r="B12" s="203" t="s">
        <v>382</v>
      </c>
      <c r="C12" s="204" t="s">
        <v>377</v>
      </c>
      <c r="D12" s="204">
        <v>1.15</v>
      </c>
      <c r="E12" s="207">
        <f>D12*E11</f>
        <v>24.15</v>
      </c>
      <c r="F12" s="207"/>
      <c r="G12" s="212"/>
    </row>
    <row r="13" spans="1:7" ht="12.75">
      <c r="A13" s="202"/>
      <c r="B13" s="203" t="s">
        <v>383</v>
      </c>
      <c r="C13" s="204" t="s">
        <v>370</v>
      </c>
      <c r="D13" s="205">
        <v>1</v>
      </c>
      <c r="E13" s="207">
        <f>D13*E11</f>
        <v>21</v>
      </c>
      <c r="F13" s="207"/>
      <c r="G13" s="212"/>
    </row>
    <row r="14" spans="1:7" ht="12.75">
      <c r="A14" s="202"/>
      <c r="B14" s="203" t="s">
        <v>384</v>
      </c>
      <c r="C14" s="204" t="s">
        <v>370</v>
      </c>
      <c r="D14" s="205">
        <v>1</v>
      </c>
      <c r="E14" s="207">
        <f>D14*E11</f>
        <v>21</v>
      </c>
      <c r="F14" s="207"/>
      <c r="G14" s="212"/>
    </row>
    <row r="15" spans="1:7" ht="12.75">
      <c r="A15" s="202"/>
      <c r="B15" s="203" t="s">
        <v>380</v>
      </c>
      <c r="C15" s="204" t="s">
        <v>316</v>
      </c>
      <c r="D15" s="206">
        <v>0.09</v>
      </c>
      <c r="E15" s="207">
        <f>D15*E11</f>
        <v>1.89</v>
      </c>
      <c r="F15" s="207"/>
      <c r="G15" s="212"/>
    </row>
    <row r="16" spans="1:7" ht="25.5">
      <c r="A16" s="201">
        <v>3</v>
      </c>
      <c r="B16" s="199" t="s">
        <v>385</v>
      </c>
      <c r="C16" s="200" t="s">
        <v>370</v>
      </c>
      <c r="D16" s="200"/>
      <c r="E16" s="213">
        <v>1</v>
      </c>
      <c r="F16" s="213"/>
      <c r="G16" s="211"/>
    </row>
    <row r="17" spans="1:7" ht="12.75">
      <c r="A17" s="202"/>
      <c r="B17" s="203" t="s">
        <v>386</v>
      </c>
      <c r="C17" s="204" t="s">
        <v>377</v>
      </c>
      <c r="D17" s="204">
        <v>2.3</v>
      </c>
      <c r="E17" s="207">
        <f>D17*E16</f>
        <v>2.3</v>
      </c>
      <c r="F17" s="207"/>
      <c r="G17" s="212"/>
    </row>
    <row r="18" spans="1:7" ht="25.5">
      <c r="A18" s="202"/>
      <c r="B18" s="203" t="s">
        <v>387</v>
      </c>
      <c r="C18" s="204" t="s">
        <v>370</v>
      </c>
      <c r="D18" s="205">
        <v>1</v>
      </c>
      <c r="E18" s="207">
        <f>D18*E16</f>
        <v>1</v>
      </c>
      <c r="F18" s="207"/>
      <c r="G18" s="212"/>
    </row>
    <row r="19" spans="1:7" ht="12.75">
      <c r="A19" s="202"/>
      <c r="B19" s="203" t="s">
        <v>380</v>
      </c>
      <c r="C19" s="204" t="s">
        <v>316</v>
      </c>
      <c r="D19" s="206">
        <v>0.14</v>
      </c>
      <c r="E19" s="207">
        <f>D19*E16</f>
        <v>0.14</v>
      </c>
      <c r="F19" s="207"/>
      <c r="G19" s="212"/>
    </row>
    <row r="20" spans="1:7" ht="12.75">
      <c r="A20" s="201">
        <v>4</v>
      </c>
      <c r="B20" s="199" t="s">
        <v>388</v>
      </c>
      <c r="C20" s="200" t="s">
        <v>370</v>
      </c>
      <c r="D20" s="200"/>
      <c r="E20" s="213">
        <v>2</v>
      </c>
      <c r="F20" s="213"/>
      <c r="G20" s="211"/>
    </row>
    <row r="21" spans="1:7" ht="12.75">
      <c r="A21" s="202"/>
      <c r="B21" s="203" t="s">
        <v>389</v>
      </c>
      <c r="C21" s="204" t="s">
        <v>377</v>
      </c>
      <c r="D21" s="204">
        <v>3.4499999999999997</v>
      </c>
      <c r="E21" s="207">
        <f>D21*E20</f>
        <v>6.8999999999999995</v>
      </c>
      <c r="F21" s="207"/>
      <c r="G21" s="212"/>
    </row>
    <row r="22" spans="1:7" ht="12.75">
      <c r="A22" s="202"/>
      <c r="B22" s="203" t="s">
        <v>388</v>
      </c>
      <c r="C22" s="204" t="s">
        <v>370</v>
      </c>
      <c r="D22" s="205">
        <v>1</v>
      </c>
      <c r="E22" s="207">
        <f>D22*E20</f>
        <v>2</v>
      </c>
      <c r="F22" s="207"/>
      <c r="G22" s="212"/>
    </row>
    <row r="23" spans="1:7" ht="12.75">
      <c r="A23" s="202"/>
      <c r="B23" s="203" t="s">
        <v>390</v>
      </c>
      <c r="C23" s="204" t="s">
        <v>370</v>
      </c>
      <c r="D23" s="205">
        <v>1</v>
      </c>
      <c r="E23" s="207">
        <f>D23*E20</f>
        <v>2</v>
      </c>
      <c r="F23" s="207"/>
      <c r="G23" s="212"/>
    </row>
    <row r="24" spans="1:7" ht="12.75">
      <c r="A24" s="202"/>
      <c r="B24" s="203" t="s">
        <v>380</v>
      </c>
      <c r="C24" s="204" t="s">
        <v>316</v>
      </c>
      <c r="D24" s="206">
        <v>0.14</v>
      </c>
      <c r="E24" s="207">
        <f>D24*E20</f>
        <v>0.28</v>
      </c>
      <c r="F24" s="207"/>
      <c r="G24" s="212"/>
    </row>
    <row r="25" spans="1:7" ht="25.5">
      <c r="A25" s="201">
        <v>5</v>
      </c>
      <c r="B25" s="199" t="s">
        <v>391</v>
      </c>
      <c r="C25" s="200" t="s">
        <v>312</v>
      </c>
      <c r="D25" s="200"/>
      <c r="E25" s="213">
        <v>75</v>
      </c>
      <c r="F25" s="213"/>
      <c r="G25" s="211"/>
    </row>
    <row r="26" spans="1:7" ht="12.75">
      <c r="A26" s="202"/>
      <c r="B26" s="203" t="s">
        <v>392</v>
      </c>
      <c r="C26" s="204" t="s">
        <v>377</v>
      </c>
      <c r="D26" s="204">
        <v>0.1495</v>
      </c>
      <c r="E26" s="207">
        <f>D26*E25</f>
        <v>11.2125</v>
      </c>
      <c r="F26" s="207"/>
      <c r="G26" s="212"/>
    </row>
    <row r="27" spans="1:7" ht="25.5">
      <c r="A27" s="202"/>
      <c r="B27" s="203" t="s">
        <v>393</v>
      </c>
      <c r="C27" s="204" t="s">
        <v>312</v>
      </c>
      <c r="D27" s="205">
        <v>1</v>
      </c>
      <c r="E27" s="207">
        <f>D27*E25</f>
        <v>75</v>
      </c>
      <c r="F27" s="207"/>
      <c r="G27" s="212"/>
    </row>
    <row r="28" spans="1:7" ht="12.75">
      <c r="A28" s="202"/>
      <c r="B28" s="203" t="s">
        <v>380</v>
      </c>
      <c r="C28" s="204" t="s">
        <v>316</v>
      </c>
      <c r="D28" s="208">
        <v>0.0041</v>
      </c>
      <c r="E28" s="207">
        <f>D28*E25</f>
        <v>0.30750000000000005</v>
      </c>
      <c r="F28" s="207"/>
      <c r="G28" s="212"/>
    </row>
    <row r="29" spans="1:7" ht="12.75">
      <c r="A29" s="201">
        <v>6</v>
      </c>
      <c r="B29" s="199" t="s">
        <v>371</v>
      </c>
      <c r="C29" s="200" t="s">
        <v>312</v>
      </c>
      <c r="D29" s="200"/>
      <c r="E29" s="213">
        <v>25</v>
      </c>
      <c r="F29" s="213"/>
      <c r="G29" s="211"/>
    </row>
    <row r="30" spans="1:7" ht="12.75">
      <c r="A30" s="209"/>
      <c r="B30" s="203" t="s">
        <v>394</v>
      </c>
      <c r="C30" s="204" t="s">
        <v>377</v>
      </c>
      <c r="D30" s="204">
        <v>0.1495</v>
      </c>
      <c r="E30" s="207">
        <f>D30*E29</f>
        <v>3.7375</v>
      </c>
      <c r="F30" s="207"/>
      <c r="G30" s="212"/>
    </row>
    <row r="31" spans="1:7" ht="25.5">
      <c r="A31" s="209"/>
      <c r="B31" s="203" t="s">
        <v>395</v>
      </c>
      <c r="C31" s="204" t="s">
        <v>312</v>
      </c>
      <c r="D31" s="205">
        <v>1</v>
      </c>
      <c r="E31" s="207">
        <f>D31*E29</f>
        <v>25</v>
      </c>
      <c r="F31" s="207"/>
      <c r="G31" s="212"/>
    </row>
    <row r="32" spans="1:7" ht="25.5">
      <c r="A32" s="209"/>
      <c r="B32" s="203" t="s">
        <v>396</v>
      </c>
      <c r="C32" s="204" t="s">
        <v>312</v>
      </c>
      <c r="D32" s="205">
        <v>1</v>
      </c>
      <c r="E32" s="207">
        <v>35</v>
      </c>
      <c r="F32" s="207"/>
      <c r="G32" s="212"/>
    </row>
    <row r="33" spans="1:7" ht="12.75">
      <c r="A33" s="209"/>
      <c r="B33" s="203" t="s">
        <v>380</v>
      </c>
      <c r="C33" s="204" t="s">
        <v>316</v>
      </c>
      <c r="D33" s="208">
        <v>0.0044</v>
      </c>
      <c r="E33" s="207">
        <f>D33*E29</f>
        <v>0.11</v>
      </c>
      <c r="F33" s="207"/>
      <c r="G33" s="212"/>
    </row>
    <row r="34" spans="1:7" ht="22.5" customHeight="1">
      <c r="A34" s="209"/>
      <c r="B34" s="199" t="s">
        <v>397</v>
      </c>
      <c r="C34" s="204"/>
      <c r="D34" s="208"/>
      <c r="E34" s="207"/>
      <c r="F34" s="207"/>
      <c r="G34" s="211"/>
    </row>
    <row r="35" spans="1:7" ht="23.25" customHeight="1">
      <c r="A35" s="96"/>
      <c r="B35" s="139" t="s">
        <v>149</v>
      </c>
      <c r="C35" s="195"/>
      <c r="D35" s="99"/>
      <c r="E35" s="99"/>
      <c r="F35" s="48"/>
      <c r="G35" s="48"/>
    </row>
    <row r="36" spans="1:7" ht="21.75" customHeight="1">
      <c r="A36" s="96"/>
      <c r="B36" s="139" t="s">
        <v>150</v>
      </c>
      <c r="C36" s="195" t="s">
        <v>0</v>
      </c>
      <c r="D36" s="99"/>
      <c r="E36" s="99"/>
      <c r="F36" s="48"/>
      <c r="G36" s="48"/>
    </row>
    <row r="37" spans="1:7" ht="21" customHeight="1">
      <c r="A37" s="96"/>
      <c r="B37" s="195" t="s">
        <v>151</v>
      </c>
      <c r="C37" s="49" t="s">
        <v>0</v>
      </c>
      <c r="D37" s="99"/>
      <c r="E37" s="99"/>
      <c r="F37" s="48"/>
      <c r="G37" s="98"/>
    </row>
    <row r="38" spans="1:7" ht="25.5">
      <c r="A38" s="96"/>
      <c r="B38" s="203" t="s">
        <v>398</v>
      </c>
      <c r="C38" s="204" t="s">
        <v>316</v>
      </c>
      <c r="D38" s="204"/>
      <c r="E38" s="210">
        <v>0.65</v>
      </c>
      <c r="F38" s="207"/>
      <c r="G38" s="211"/>
    </row>
    <row r="39" spans="1:7" ht="23.25" customHeight="1">
      <c r="A39" s="96"/>
      <c r="B39" s="199" t="s">
        <v>372</v>
      </c>
      <c r="C39" s="200" t="s">
        <v>316</v>
      </c>
      <c r="D39" s="200"/>
      <c r="E39" s="200"/>
      <c r="F39" s="214"/>
      <c r="G39" s="211"/>
    </row>
    <row r="40" spans="1:7" ht="21.75" customHeight="1">
      <c r="A40" s="96"/>
      <c r="B40" s="203" t="s">
        <v>399</v>
      </c>
      <c r="C40" s="204" t="s">
        <v>316</v>
      </c>
      <c r="D40" s="204"/>
      <c r="E40" s="210">
        <v>0.08</v>
      </c>
      <c r="F40" s="207"/>
      <c r="G40" s="211"/>
    </row>
    <row r="41" spans="1:7" ht="20.25" customHeight="1">
      <c r="A41" s="106"/>
      <c r="B41" s="199" t="s">
        <v>400</v>
      </c>
      <c r="C41" s="200" t="s">
        <v>316</v>
      </c>
      <c r="D41" s="204"/>
      <c r="E41" s="204"/>
      <c r="F41" s="207"/>
      <c r="G41" s="211"/>
    </row>
    <row r="42" spans="1:7" ht="13.5">
      <c r="A42" s="144"/>
      <c r="B42" s="144"/>
      <c r="C42" s="144"/>
      <c r="D42" s="144"/>
      <c r="E42" s="144"/>
      <c r="F42" s="144"/>
      <c r="G42" s="144"/>
    </row>
    <row r="43" spans="1:7" ht="13.5">
      <c r="A43" s="444"/>
      <c r="B43" s="444"/>
      <c r="C43" s="444"/>
      <c r="D43" s="444"/>
      <c r="E43" s="444"/>
      <c r="F43" s="444"/>
      <c r="G43" s="444"/>
    </row>
    <row r="44" spans="1:7" ht="13.5">
      <c r="A44" s="443"/>
      <c r="B44" s="443"/>
      <c r="C44" s="443"/>
      <c r="D44" s="443"/>
      <c r="E44" s="443"/>
      <c r="F44" s="443"/>
      <c r="G44" s="443"/>
    </row>
  </sheetData>
  <sheetProtection/>
  <mergeCells count="10">
    <mergeCell ref="A1:G1"/>
    <mergeCell ref="A2:G2"/>
    <mergeCell ref="A3:G3"/>
    <mergeCell ref="A43:G43"/>
    <mergeCell ref="A44:G44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2">
      <selection activeCell="A23" sqref="A23:IV24"/>
    </sheetView>
  </sheetViews>
  <sheetFormatPr defaultColWidth="9.00390625" defaultRowHeight="12.75"/>
  <cols>
    <col min="1" max="1" width="5.875" style="0" customWidth="1"/>
    <col min="2" max="2" width="41.375" style="0" customWidth="1"/>
    <col min="3" max="3" width="8.125" style="0" customWidth="1"/>
    <col min="4" max="4" width="8.875" style="0" customWidth="1"/>
    <col min="5" max="5" width="9.00390625" style="0" customWidth="1"/>
    <col min="7" max="7" width="10.00390625" style="0" customWidth="1"/>
  </cols>
  <sheetData>
    <row r="1" spans="1:7" ht="47.25" customHeight="1">
      <c r="A1" s="434" t="str">
        <f>'სიგნალიზ 1-6'!A1:G1</f>
        <v>Suaxevis municipalitetis maxalakiZeebis  baga-baRis da ezos keTilmowyoba </v>
      </c>
      <c r="B1" s="434"/>
      <c r="C1" s="434"/>
      <c r="D1" s="434"/>
      <c r="E1" s="434"/>
      <c r="F1" s="434"/>
      <c r="G1" s="434"/>
    </row>
    <row r="2" spans="1:7" ht="42.75" customHeight="1">
      <c r="A2" s="435" t="s">
        <v>671</v>
      </c>
      <c r="B2" s="435"/>
      <c r="C2" s="435"/>
      <c r="D2" s="435"/>
      <c r="E2" s="435"/>
      <c r="F2" s="435"/>
      <c r="G2" s="435"/>
    </row>
    <row r="3" spans="1:7" ht="36" customHeight="1">
      <c r="A3" s="435" t="s">
        <v>222</v>
      </c>
      <c r="B3" s="435"/>
      <c r="C3" s="435"/>
      <c r="D3" s="435"/>
      <c r="E3" s="435"/>
      <c r="F3" s="435"/>
      <c r="G3" s="435"/>
    </row>
    <row r="4" spans="1:7" ht="16.5" hidden="1">
      <c r="A4" s="158"/>
      <c r="B4" s="158"/>
      <c r="C4" s="158"/>
      <c r="D4" s="158"/>
      <c r="E4" s="158"/>
      <c r="F4" s="158"/>
      <c r="G4" s="158"/>
    </row>
    <row r="5" spans="1:7" ht="16.5" hidden="1">
      <c r="A5" s="460"/>
      <c r="B5" s="460"/>
      <c r="C5" s="460"/>
      <c r="D5" s="460"/>
      <c r="E5" s="460"/>
      <c r="F5" s="460"/>
      <c r="G5" s="460"/>
    </row>
    <row r="6" spans="1:7" ht="30" customHeight="1">
      <c r="A6" s="456" t="s">
        <v>1</v>
      </c>
      <c r="B6" s="457" t="s">
        <v>21</v>
      </c>
      <c r="C6" s="458" t="s">
        <v>9</v>
      </c>
      <c r="D6" s="459" t="s">
        <v>17</v>
      </c>
      <c r="E6" s="459"/>
      <c r="F6" s="453"/>
      <c r="G6" s="453"/>
    </row>
    <row r="7" spans="1:7" ht="109.5" customHeight="1">
      <c r="A7" s="456"/>
      <c r="B7" s="457"/>
      <c r="C7" s="458"/>
      <c r="D7" s="130" t="s">
        <v>9</v>
      </c>
      <c r="E7" s="130" t="s">
        <v>19</v>
      </c>
      <c r="F7" s="130" t="s">
        <v>689</v>
      </c>
      <c r="G7" s="131" t="s">
        <v>693</v>
      </c>
    </row>
    <row r="8" spans="1:9" s="14" customFormat="1" ht="59.25" customHeight="1">
      <c r="A8" s="63">
        <v>1</v>
      </c>
      <c r="B8" s="150" t="s">
        <v>535</v>
      </c>
      <c r="C8" s="63" t="s">
        <v>215</v>
      </c>
      <c r="D8" s="63"/>
      <c r="E8" s="124">
        <v>32.4</v>
      </c>
      <c r="F8" s="63"/>
      <c r="G8" s="98"/>
      <c r="H8" s="14">
        <v>90</v>
      </c>
      <c r="I8" s="14" t="s">
        <v>558</v>
      </c>
    </row>
    <row r="9" spans="1:7" ht="27.75" customHeight="1">
      <c r="A9" s="49"/>
      <c r="B9" s="161" t="s">
        <v>192</v>
      </c>
      <c r="C9" s="162" t="s">
        <v>44</v>
      </c>
      <c r="D9" s="49">
        <v>2.06</v>
      </c>
      <c r="E9" s="48">
        <f>E8*D9</f>
        <v>66.744</v>
      </c>
      <c r="F9" s="49"/>
      <c r="G9" s="48"/>
    </row>
    <row r="10" spans="1:9" ht="48.75" customHeight="1">
      <c r="A10" s="63">
        <v>2</v>
      </c>
      <c r="B10" s="63" t="s">
        <v>566</v>
      </c>
      <c r="C10" s="63" t="s">
        <v>216</v>
      </c>
      <c r="D10" s="63"/>
      <c r="E10" s="63">
        <v>0.36</v>
      </c>
      <c r="F10" s="81"/>
      <c r="G10" s="98"/>
      <c r="H10">
        <v>1</v>
      </c>
      <c r="I10" t="str">
        <f>I8</f>
        <v>პროექტით</v>
      </c>
    </row>
    <row r="11" spans="1:7" ht="17.25" customHeight="1">
      <c r="A11" s="162"/>
      <c r="B11" s="161" t="s">
        <v>192</v>
      </c>
      <c r="C11" s="162" t="s">
        <v>44</v>
      </c>
      <c r="D11" s="162">
        <v>95.9</v>
      </c>
      <c r="E11" s="48">
        <f>E10*D11</f>
        <v>34.524</v>
      </c>
      <c r="F11" s="49"/>
      <c r="G11" s="48"/>
    </row>
    <row r="12" spans="1:7" ht="13.5">
      <c r="A12" s="162"/>
      <c r="B12" s="161" t="s">
        <v>217</v>
      </c>
      <c r="C12" s="162" t="s">
        <v>0</v>
      </c>
      <c r="D12" s="162">
        <v>45.2</v>
      </c>
      <c r="E12" s="48">
        <f>E10*D12</f>
        <v>16.272000000000002</v>
      </c>
      <c r="F12" s="162"/>
      <c r="G12" s="48"/>
    </row>
    <row r="13" spans="1:7" ht="13.5">
      <c r="A13" s="162"/>
      <c r="B13" s="164" t="s">
        <v>542</v>
      </c>
      <c r="C13" s="162" t="s">
        <v>205</v>
      </c>
      <c r="D13" s="162">
        <v>1000</v>
      </c>
      <c r="E13" s="89">
        <f>D13*E10</f>
        <v>360</v>
      </c>
      <c r="F13" s="162"/>
      <c r="G13" s="89"/>
    </row>
    <row r="14" spans="1:7" ht="13.5">
      <c r="A14" s="162"/>
      <c r="B14" s="164" t="s">
        <v>221</v>
      </c>
      <c r="C14" s="162" t="s">
        <v>22</v>
      </c>
      <c r="D14" s="162"/>
      <c r="E14" s="89">
        <v>5</v>
      </c>
      <c r="F14" s="162"/>
      <c r="G14" s="89"/>
    </row>
    <row r="15" spans="1:7" ht="13.5">
      <c r="A15" s="162"/>
      <c r="B15" s="161" t="s">
        <v>49</v>
      </c>
      <c r="C15" s="162" t="s">
        <v>0</v>
      </c>
      <c r="D15" s="162">
        <v>2</v>
      </c>
      <c r="E15" s="48">
        <f>E10*D15</f>
        <v>0.72</v>
      </c>
      <c r="F15" s="165"/>
      <c r="G15" s="89"/>
    </row>
    <row r="16" spans="1:7" ht="47.25" customHeight="1">
      <c r="A16" s="145">
        <v>3</v>
      </c>
      <c r="B16" s="81" t="s">
        <v>559</v>
      </c>
      <c r="C16" s="63" t="s">
        <v>23</v>
      </c>
      <c r="D16" s="63"/>
      <c r="E16" s="98">
        <v>4</v>
      </c>
      <c r="F16" s="98"/>
      <c r="G16" s="73"/>
    </row>
    <row r="17" spans="1:7" ht="13.5">
      <c r="A17" s="72"/>
      <c r="B17" s="71" t="s">
        <v>373</v>
      </c>
      <c r="C17" s="49" t="s">
        <v>44</v>
      </c>
      <c r="D17" s="49">
        <v>2.86</v>
      </c>
      <c r="E17" s="49">
        <f>E16*D17</f>
        <v>11.44</v>
      </c>
      <c r="F17" s="48"/>
      <c r="G17" s="74"/>
    </row>
    <row r="18" spans="1:7" ht="13.5">
      <c r="A18" s="72"/>
      <c r="B18" s="71" t="s">
        <v>110</v>
      </c>
      <c r="C18" s="271" t="s">
        <v>55</v>
      </c>
      <c r="D18" s="49">
        <v>0.76</v>
      </c>
      <c r="E18" s="48">
        <f>E16*D18</f>
        <v>3.04</v>
      </c>
      <c r="F18" s="48"/>
      <c r="G18" s="74"/>
    </row>
    <row r="19" spans="1:7" ht="13.5">
      <c r="A19" s="72"/>
      <c r="B19" s="71" t="s">
        <v>532</v>
      </c>
      <c r="C19" s="49" t="s">
        <v>23</v>
      </c>
      <c r="D19" s="49">
        <v>1.02</v>
      </c>
      <c r="E19" s="48">
        <f>D19*E16</f>
        <v>4.08</v>
      </c>
      <c r="F19" s="44"/>
      <c r="G19" s="74"/>
    </row>
    <row r="20" spans="1:7" ht="13.5">
      <c r="A20" s="72"/>
      <c r="B20" s="71" t="s">
        <v>533</v>
      </c>
      <c r="C20" s="49" t="s">
        <v>493</v>
      </c>
      <c r="D20" s="49">
        <v>0.803</v>
      </c>
      <c r="E20" s="48">
        <f>D20*E16</f>
        <v>3.212</v>
      </c>
      <c r="F20" s="48"/>
      <c r="G20" s="74"/>
    </row>
    <row r="21" spans="1:7" ht="13.5">
      <c r="A21" s="72"/>
      <c r="B21" s="71" t="s">
        <v>534</v>
      </c>
      <c r="C21" s="49" t="s">
        <v>23</v>
      </c>
      <c r="D21" s="46">
        <v>0.004</v>
      </c>
      <c r="E21" s="48">
        <f>D21*E16</f>
        <v>0.016</v>
      </c>
      <c r="F21" s="48"/>
      <c r="G21" s="74"/>
    </row>
    <row r="22" spans="1:7" ht="13.5">
      <c r="A22" s="72"/>
      <c r="B22" s="71" t="s">
        <v>182</v>
      </c>
      <c r="C22" s="49" t="s">
        <v>198</v>
      </c>
      <c r="D22" s="49">
        <v>0.13</v>
      </c>
      <c r="E22" s="48">
        <f>D22*E16</f>
        <v>0.52</v>
      </c>
      <c r="F22" s="48"/>
      <c r="G22" s="74"/>
    </row>
    <row r="23" spans="1:7" ht="23.25" customHeight="1">
      <c r="A23" s="94"/>
      <c r="B23" s="152" t="s">
        <v>684</v>
      </c>
      <c r="C23" s="49" t="s">
        <v>0</v>
      </c>
      <c r="D23" s="99"/>
      <c r="E23" s="99"/>
      <c r="F23" s="99"/>
      <c r="G23" s="56"/>
    </row>
    <row r="24" spans="1:7" ht="17.25" customHeight="1">
      <c r="A24" s="94"/>
      <c r="B24" s="152" t="s">
        <v>152</v>
      </c>
      <c r="C24" s="152" t="s">
        <v>0</v>
      </c>
      <c r="D24" s="99"/>
      <c r="E24" s="111">
        <v>0.1</v>
      </c>
      <c r="F24" s="99"/>
      <c r="G24" s="44"/>
    </row>
    <row r="25" spans="1:7" ht="21.75" customHeight="1">
      <c r="A25" s="94"/>
      <c r="B25" s="152" t="s">
        <v>8</v>
      </c>
      <c r="C25" s="152" t="s">
        <v>0</v>
      </c>
      <c r="D25" s="99"/>
      <c r="E25" s="99"/>
      <c r="F25" s="99"/>
      <c r="G25" s="44"/>
    </row>
    <row r="26" spans="1:7" ht="28.5" customHeight="1">
      <c r="A26" s="94"/>
      <c r="B26" s="152" t="s">
        <v>153</v>
      </c>
      <c r="C26" s="152" t="s">
        <v>0</v>
      </c>
      <c r="D26" s="99"/>
      <c r="E26" s="111">
        <v>0.08</v>
      </c>
      <c r="F26" s="99"/>
      <c r="G26" s="44"/>
    </row>
    <row r="27" spans="1:7" ht="21" customHeight="1">
      <c r="A27" s="152"/>
      <c r="B27" s="152" t="s">
        <v>39</v>
      </c>
      <c r="C27" s="152" t="s">
        <v>0</v>
      </c>
      <c r="D27" s="99"/>
      <c r="E27" s="99"/>
      <c r="F27" s="74"/>
      <c r="G27" s="56"/>
    </row>
  </sheetData>
  <sheetProtection/>
  <mergeCells count="9">
    <mergeCell ref="A6:A7"/>
    <mergeCell ref="B6:B7"/>
    <mergeCell ref="C6:C7"/>
    <mergeCell ref="D6:E6"/>
    <mergeCell ref="F6:G6"/>
    <mergeCell ref="A1:G1"/>
    <mergeCell ref="A3:G3"/>
    <mergeCell ref="A5:G5"/>
    <mergeCell ref="A2:G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maia takidze</cp:lastModifiedBy>
  <cp:lastPrinted>2018-07-30T03:15:46Z</cp:lastPrinted>
  <dcterms:created xsi:type="dcterms:W3CDTF">2005-10-04T05:52:32Z</dcterms:created>
  <dcterms:modified xsi:type="dcterms:W3CDTF">2021-09-16T15:56:39Z</dcterms:modified>
  <cp:category/>
  <cp:version/>
  <cp:contentType/>
  <cp:contentStatus/>
</cp:coreProperties>
</file>