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iel.metreveli\Desktop\COMBAIN\"/>
    </mc:Choice>
  </mc:AlternateContent>
  <bookViews>
    <workbookView xWindow="-120" yWindow="-120" windowWidth="29040" windowHeight="15840" tabRatio="795"/>
  </bookViews>
  <sheets>
    <sheet name="krebs" sheetId="45" r:id="rId1"/>
    <sheet name="1–1" sheetId="102" r:id="rId2"/>
    <sheet name="2–1" sheetId="99" r:id="rId3"/>
    <sheet name="3–1" sheetId="98" r:id="rId4"/>
    <sheet name="5–1" sheetId="113" r:id="rId5"/>
  </sheets>
  <definedNames>
    <definedName name="_xlnm.Print_Area" localSheetId="1">'1–1'!$A$1:$M$38</definedName>
    <definedName name="_xlnm.Print_Area" localSheetId="0">krebs!$A$1:$H$38</definedName>
    <definedName name="_xlnm.Print_Titles" localSheetId="1">'1–1'!$9:$9</definedName>
    <definedName name="_xlnm.Print_Titles" localSheetId="2">'2–1'!$8:$8</definedName>
    <definedName name="_xlnm.Print_Titles" localSheetId="3">'3–1'!$8:$8</definedName>
    <definedName name="_xlnm.Print_Titles" localSheetId="4">'5–1'!$8:$8</definedName>
    <definedName name="_xlnm.Print_Titles" localSheetId="0">krebs!$10:$10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102" l="1"/>
  <c r="F22" i="102"/>
  <c r="F21" i="102"/>
  <c r="F20" i="102"/>
  <c r="F19" i="102"/>
  <c r="F18" i="102"/>
  <c r="E12" i="102" l="1"/>
  <c r="E11" i="102"/>
  <c r="E16" i="102" l="1"/>
  <c r="F16" i="102" s="1"/>
  <c r="E15" i="102"/>
  <c r="F15" i="102" s="1"/>
  <c r="F13" i="102"/>
  <c r="F12" i="102"/>
  <c r="F11" i="102"/>
  <c r="F66" i="113" l="1"/>
  <c r="F65" i="113"/>
  <c r="F64" i="113"/>
  <c r="F63" i="113"/>
  <c r="F62" i="113"/>
  <c r="F61" i="113"/>
  <c r="F60" i="113"/>
  <c r="F58" i="113"/>
  <c r="F57" i="113"/>
  <c r="E55" i="113"/>
  <c r="F55" i="113" s="1"/>
  <c r="E54" i="113"/>
  <c r="F54" i="113" s="1"/>
  <c r="F53" i="113"/>
  <c r="F52" i="113"/>
  <c r="F51" i="113"/>
  <c r="F50" i="113"/>
  <c r="E49" i="113"/>
  <c r="F49" i="113" s="1"/>
  <c r="F47" i="113"/>
  <c r="F46" i="113"/>
  <c r="F44" i="113"/>
  <c r="E43" i="113"/>
  <c r="F43" i="113" s="1"/>
  <c r="F42" i="113"/>
  <c r="F41" i="113"/>
  <c r="F40" i="113"/>
  <c r="F39" i="113"/>
  <c r="F38" i="113"/>
  <c r="F37" i="113"/>
  <c r="F36" i="113"/>
  <c r="F34" i="113"/>
  <c r="F33" i="113"/>
  <c r="F32" i="113"/>
  <c r="F31" i="113"/>
  <c r="F30" i="113"/>
  <c r="F29" i="113"/>
  <c r="F23" i="113"/>
  <c r="F27" i="113" s="1"/>
  <c r="F22" i="113"/>
  <c r="F21" i="113"/>
  <c r="F15" i="113"/>
  <c r="F19" i="113" s="1"/>
  <c r="F14" i="113"/>
  <c r="F13" i="113"/>
  <c r="F12" i="113"/>
  <c r="F11" i="113"/>
  <c r="F10" i="113"/>
  <c r="F24" i="113" l="1"/>
  <c r="F26" i="113"/>
  <c r="F16" i="113"/>
  <c r="F18" i="113"/>
  <c r="F25" i="113"/>
  <c r="F17" i="113"/>
  <c r="M67" i="113" l="1"/>
  <c r="M68" i="113" s="1"/>
  <c r="M69" i="113" s="1"/>
  <c r="M70" i="113" l="1"/>
  <c r="M71" i="113" s="1"/>
  <c r="F54" i="98" l="1"/>
  <c r="F53" i="98"/>
  <c r="F52" i="98"/>
  <c r="F51" i="98"/>
  <c r="F50" i="98"/>
  <c r="F49" i="98"/>
  <c r="E24" i="98" l="1"/>
  <c r="F24" i="98" l="1"/>
  <c r="F47" i="98"/>
  <c r="F46" i="98"/>
  <c r="F45" i="98"/>
  <c r="F44" i="98"/>
  <c r="F43" i="98"/>
  <c r="F42" i="98"/>
  <c r="F41" i="98"/>
  <c r="F39" i="98"/>
  <c r="F38" i="98"/>
  <c r="E36" i="98"/>
  <c r="F36" i="98" s="1"/>
  <c r="E35" i="98"/>
  <c r="F35" i="98" s="1"/>
  <c r="F34" i="98"/>
  <c r="F33" i="98"/>
  <c r="F32" i="98"/>
  <c r="F31" i="98"/>
  <c r="E30" i="98"/>
  <c r="F30" i="98" s="1"/>
  <c r="F28" i="98"/>
  <c r="F27" i="98"/>
  <c r="F25" i="98"/>
  <c r="F23" i="98"/>
  <c r="F22" i="98"/>
  <c r="F21" i="98"/>
  <c r="F20" i="98"/>
  <c r="F19" i="98"/>
  <c r="F18" i="98"/>
  <c r="F17" i="98"/>
  <c r="F15" i="98"/>
  <c r="F14" i="98"/>
  <c r="F13" i="98"/>
  <c r="F12" i="98"/>
  <c r="F11" i="98"/>
  <c r="F10" i="98"/>
  <c r="M55" i="98" l="1"/>
  <c r="M56" i="98" s="1"/>
  <c r="M57" i="98" s="1"/>
  <c r="M58" i="98" l="1"/>
  <c r="M59" i="98" s="1"/>
  <c r="F39" i="99" l="1"/>
  <c r="F41" i="99" s="1"/>
  <c r="F34" i="99"/>
  <c r="F38" i="99" s="1"/>
  <c r="F33" i="99"/>
  <c r="F32" i="99"/>
  <c r="F31" i="99"/>
  <c r="F30" i="99"/>
  <c r="F29" i="99"/>
  <c r="F36" i="99" l="1"/>
  <c r="F35" i="99"/>
  <c r="F37" i="99"/>
  <c r="F40" i="99"/>
  <c r="E33" i="102" l="1"/>
  <c r="F33" i="102" s="1"/>
  <c r="E31" i="102"/>
  <c r="F31" i="102" s="1"/>
  <c r="E29" i="102"/>
  <c r="F28" i="102"/>
  <c r="F27" i="102"/>
  <c r="F26" i="102"/>
  <c r="F25" i="102"/>
  <c r="F29" i="102" l="1"/>
  <c r="M34" i="102" l="1"/>
  <c r="M35" i="102" s="1"/>
  <c r="M36" i="102" l="1"/>
  <c r="F23" i="99"/>
  <c r="F26" i="99" s="1"/>
  <c r="F22" i="99"/>
  <c r="F21" i="99"/>
  <c r="F25" i="99" l="1"/>
  <c r="F27" i="99"/>
  <c r="F24" i="99"/>
  <c r="M37" i="102" l="1"/>
  <c r="M38" i="102" s="1"/>
  <c r="F14" i="99" l="1"/>
  <c r="F15" i="99"/>
  <c r="F18" i="99" s="1"/>
  <c r="F13" i="99"/>
  <c r="F12" i="99"/>
  <c r="F11" i="99"/>
  <c r="F10" i="99"/>
  <c r="F17" i="99" l="1"/>
  <c r="F19" i="99"/>
  <c r="F16" i="99"/>
  <c r="M42" i="99" l="1"/>
  <c r="M43" i="99" l="1"/>
  <c r="M44" i="99" s="1"/>
  <c r="M45" i="99" l="1"/>
  <c r="M46" i="99" s="1"/>
  <c r="H30" i="45" l="1"/>
  <c r="H28" i="45"/>
  <c r="D30" i="45"/>
  <c r="D32" i="45" s="1"/>
  <c r="D36" i="45" s="1"/>
  <c r="D28" i="45"/>
  <c r="H32" i="45"/>
  <c r="G35" i="45" l="1"/>
  <c r="D38" i="45" l="1"/>
  <c r="H35" i="45"/>
  <c r="H36" i="45" l="1"/>
  <c r="G37" i="45" s="1"/>
  <c r="H37" i="45" l="1"/>
  <c r="H38" i="45" s="1"/>
  <c r="G28" i="45"/>
  <c r="G30" i="45"/>
  <c r="G32" i="45" s="1"/>
  <c r="G36" i="45" s="1"/>
  <c r="G38" i="45" s="1"/>
</calcChain>
</file>

<file path=xl/sharedStrings.xml><?xml version="1.0" encoding="utf-8"?>
<sst xmlns="http://schemas.openxmlformats.org/spreadsheetml/2006/main" count="552" uniqueCount="156">
  <si>
    <t>_</t>
  </si>
  <si>
    <t>13</t>
  </si>
  <si>
    <t>%</t>
  </si>
  <si>
    <t>თავი 1. მშენებლობისთვის ტერიტორიის მომზადება</t>
  </si>
  <si>
    <t>სულ თავი 1–ის მიხედვით</t>
  </si>
  <si>
    <t>თავი 2. მიწის ვაკისი</t>
  </si>
  <si>
    <t>სამუშაოები და დანახარჯები არ არის</t>
  </si>
  <si>
    <t>თავი 3. საგზაო სამოსი</t>
  </si>
  <si>
    <t>თავი 4. ხელოვნური ნაგებობები</t>
  </si>
  <si>
    <t>თავი 5. გადაკვეთები და მიერთებები</t>
  </si>
  <si>
    <t>თვაი 6. გზების მოწყობა და საგზაო მოწყობილიბა</t>
  </si>
  <si>
    <t>№</t>
  </si>
  <si>
    <t>ხარჯთაღრიცხვის №</t>
  </si>
  <si>
    <t>თავების, ობიექტების, სამუშაოთა და დანახარჯების დასახელება</t>
  </si>
  <si>
    <t>სამშენებლო სამუშაოები</t>
  </si>
  <si>
    <t>სამონტაჟო სამუშაოები</t>
  </si>
  <si>
    <t>მოწყობილობები</t>
  </si>
  <si>
    <t>საერთო სახარჯთაღრიცხვო ღირებულება, ათ. ლარი</t>
  </si>
  <si>
    <t>დანარჩენი დანახარჯ.</t>
  </si>
  <si>
    <t>სახარჯთაღრიცხვო ღირებ. ათასი ლარი</t>
  </si>
  <si>
    <t>სამინისტრო უწყება</t>
  </si>
  <si>
    <t>მთ. სამმართველო</t>
  </si>
  <si>
    <t>ნაკრები ხარჯთაღრიცხვის ანგარიში თანხით</t>
  </si>
  <si>
    <t>მათ შორის დასაბრუნებელი თანხა</t>
  </si>
  <si>
    <t>დამტკიცებულია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</si>
  <si>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</si>
  <si>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</si>
  <si>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</si>
  <si>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</si>
  <si>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</si>
  <si>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</si>
  <si>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</si>
  <si>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</si>
  <si>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</si>
  <si>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</si>
  <si>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</si>
  <si>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100 მ3</t>
  </si>
  <si>
    <t>შრომის დანახარჯი</t>
  </si>
  <si>
    <t>კ/სთ</t>
  </si>
  <si>
    <t>სხვა მანქანები</t>
  </si>
  <si>
    <t>ლარი</t>
  </si>
  <si>
    <t>სხვა მასალები</t>
  </si>
  <si>
    <t>მ3</t>
  </si>
  <si>
    <t>ტ</t>
  </si>
  <si>
    <t>ზედნადები ხარჯები</t>
  </si>
  <si>
    <t>სახარჯთაღრიცხვო მოგება</t>
  </si>
  <si>
    <t>სულ ხარჯთაღრიცხვით</t>
  </si>
  <si>
    <t>1000 მ3</t>
  </si>
  <si>
    <t>ექსკავატორი 0,5 მ3</t>
  </si>
  <si>
    <t>ღორღი</t>
  </si>
  <si>
    <t>სამუშაოები ნაყარში</t>
  </si>
  <si>
    <t>ბულდოზერი 108 ცხ. ძ.</t>
  </si>
  <si>
    <t>მ/სთ</t>
  </si>
  <si>
    <t>თავი 7. საგზაო და ავტოსატრანსპორტო სამსახური</t>
  </si>
  <si>
    <t>თავი 8. გზასთან მისასვლელები</t>
  </si>
  <si>
    <t>სულ 1–8 თავების მიხედვით</t>
  </si>
  <si>
    <t>თავი 9. დროებითი შენობა–ნაგებობები</t>
  </si>
  <si>
    <t>სულ 1–9 თავების მიხედვით</t>
  </si>
  <si>
    <t>თავი 10. სხვადასხვა სამუშაოები და დანახარჯები</t>
  </si>
  <si>
    <t>სულ 1–10 თავების მიხედვით</t>
  </si>
  <si>
    <t>თავი 11. დირექციის შენახვის ხარჯები</t>
  </si>
  <si>
    <t>თავი 12. საპროექტო–საძიებო სამუშაოები</t>
  </si>
  <si>
    <t>გაუთვალისწინებელი სამუშაოები და დანახარჯები – 3%</t>
  </si>
  <si>
    <t>დ.ღ.გ. – 18%</t>
  </si>
  <si>
    <t>სულ ნაკრები ხარჯთაღრიცხვის ანგარიშით</t>
  </si>
  <si>
    <t>ქვიშა–ხრეში</t>
  </si>
  <si>
    <t>1-25-2</t>
  </si>
  <si>
    <t>ლოკალური ხარჯთაღრიცხვა 3–1</t>
  </si>
  <si>
    <t>საგზაო სამოსი</t>
  </si>
  <si>
    <t xml:space="preserve">27-7-2     </t>
  </si>
  <si>
    <t>ავტოგრეიდერი 108 ცხ. ძ.</t>
  </si>
  <si>
    <t>სარწყავი მანქანა</t>
  </si>
  <si>
    <t>სატკეპნი საგზაო, თვითმავალი,   18 ტ</t>
  </si>
  <si>
    <t>წყალი</t>
  </si>
  <si>
    <t>1000 მ2</t>
  </si>
  <si>
    <t>სატკეპნი საგზაო, თვითმავალი,      5 ტ</t>
  </si>
  <si>
    <t>სატკეპნი საგზაო, თვითმავალი,    10 ტ</t>
  </si>
  <si>
    <t>ქვის გამანაწილებელი</t>
  </si>
  <si>
    <t>3–1</t>
  </si>
  <si>
    <t>სულ თავი 3–ის მიხედვით</t>
  </si>
  <si>
    <t>ლოკალური ხარჯთაღრიცხვა 2–1</t>
  </si>
  <si>
    <t>მიწის ვაკისი</t>
  </si>
  <si>
    <t>2–1</t>
  </si>
  <si>
    <t>სულ თავი 2–ის მიხედვით</t>
  </si>
  <si>
    <t>1-22-15</t>
  </si>
  <si>
    <t>ლოკალური ხარჯთაღრიცხვა 5–1</t>
  </si>
  <si>
    <t>5–1</t>
  </si>
  <si>
    <t>სულ თავი 5–ის მიხედვით</t>
  </si>
  <si>
    <t>ლოკალური ხარჯთაღრიცხვა 1–1</t>
  </si>
  <si>
    <t>მოსამზადებელი სამუშაოები</t>
  </si>
  <si>
    <t>1–1</t>
  </si>
  <si>
    <t>ენდაგ 89 კრ.2 გამ.1          2-1-54 ცხრ.2 პ.1ვ</t>
  </si>
  <si>
    <t>27-63-1</t>
  </si>
  <si>
    <t>თხევადი ბიტუმის მოსხმა</t>
  </si>
  <si>
    <t>ავტოგუდრონატორი</t>
  </si>
  <si>
    <t>ბიტუმი</t>
  </si>
  <si>
    <t>ასფალტის დამგები</t>
  </si>
  <si>
    <t>საგზაო სატკეპნი 5 ტ</t>
  </si>
  <si>
    <t>საგზაო სატკეპნი 10 ტ</t>
  </si>
  <si>
    <t xml:space="preserve">წვრილმარცვლოვანი ა/ბ  </t>
  </si>
  <si>
    <t>მშენ. შემფ. კავშ. მით. 2021</t>
  </si>
  <si>
    <t>საძ. სამ. კრ. კაპ. მშენ. გვ.557 ცხრ.17</t>
  </si>
  <si>
    <t>მშენებლობის პერიოდში გზის ინვენტარული ნიშნებითა და შესაღობი მოწყობილობებით აღჭურვა</t>
  </si>
  <si>
    <t>ინვენტარული შესაღობი მოწყობილობების, კონუსების, სასიგნალო ფანრების დატვირთვა ბაზაში თვითმცლელებზე, ტრანსპორტირება სამშენებლო მოედანზე, გადმოტვირთვა, სამუშაოს დასრულების შემდეგ ბაზაში დაბრუნება</t>
  </si>
  <si>
    <t>საგზაო ნიშნების ბეტონის ქვესადგამების დატვირთვა ბაზაში თვითმცლელებზე, ტრანსპორტირება სამშენებლო მოედანზე, გადმოტვირთვა, სამუშაოს დასრულების შემდეგ ბაზაში დაბრუნება</t>
  </si>
  <si>
    <t>ინვენტარული საგზაო ნიშნების ლითონის დგარებისა და ფარების დატვირთვა ბაზაში თვითმცლელებზე, ტრანსპორტირება სამშენებლო მოედანზე, გადმოტვირთვა, სამუშაოს დასრულების შემდეგ ბაზაში დაბრუნება</t>
  </si>
  <si>
    <t>27-50-11              კ-1.5 პირ.</t>
  </si>
  <si>
    <t>ინვენტარული შესაღობი მოწყობილობების, კონუსების, სასიგნალო ფანრების, ბეტონის ქვესადგამების მონტაჟი, დემონტაჟი, 2–ჯერ გადაადგილებით</t>
  </si>
  <si>
    <t>ც</t>
  </si>
  <si>
    <t>ინვენტარული საგზაო ნიშნების მონტაჟი და დემონტაჟი 2–ჯერ</t>
  </si>
  <si>
    <t>27-47                  კ-1.5</t>
  </si>
  <si>
    <t>არსებულ დგარებზე ფარების დაკიდება და ახსნა 2–ჯერ გადაადგილებით</t>
  </si>
  <si>
    <t>27-46-3                 კ-1.6</t>
  </si>
  <si>
    <t>ექსკავატორი 1 მ3</t>
  </si>
  <si>
    <t>კარიერში ხრეშოვანი გრუნტის დამუშავება ექსკავატორით, თვითმცლელებზე დატვირთვით, ყრილის მოსაწყობად</t>
  </si>
  <si>
    <t>დატკეპვნა პნევმოსატკეპნებით</t>
  </si>
  <si>
    <t>პნევმოსატკეპნები</t>
  </si>
  <si>
    <t>1–22–2</t>
  </si>
  <si>
    <t xml:space="preserve">1–25–2 </t>
  </si>
  <si>
    <t>1–118–11</t>
  </si>
  <si>
    <t>საფარის ქვედა ფენის მოწყობა მსხვილმარცვლოვანი, ფოროვანი, ღორღოვანი ა/ბ ცხელი ნარევით, მარკა 2, სისქით 6 სმ</t>
  </si>
  <si>
    <t xml:space="preserve">მსხვილმარცვლოვანი ა/ბ  </t>
  </si>
  <si>
    <t>საფარის ზედა ფენის მოწყობა წვრილმარცვლოვანი, მკვრივი, ღორღოვანი ა/ბ ცხელი ნარევით ტიპი Б, მარკა II, სისქით 4 სმ</t>
  </si>
  <si>
    <t>27-39-1,2                27-40-1,2</t>
  </si>
  <si>
    <t xml:space="preserve">27-39-1     27-40-1   </t>
  </si>
  <si>
    <t xml:space="preserve">შემასწორებელი ფენა ქვიშა–ხრეშოვანი ნარევით                 (0–70 მმ), სისქით 10 სმ </t>
  </si>
  <si>
    <t xml:space="preserve">III კატეგორიის გრუნტის (33გ) დამუშავება ექსკავატორით, თვითმცლელებზე დატვირთვით </t>
  </si>
  <si>
    <t>III კატეგორიის გრუნტის (33გ) დამუშავება ხელით, თვითმცლელებზე დატვირთვით</t>
  </si>
  <si>
    <t>100 მ</t>
  </si>
  <si>
    <t>საფუძვლის ფენა – ფრ.ღორღი      (0–40 მმ), სისქით 15 სმ</t>
  </si>
  <si>
    <t>27-11-1</t>
  </si>
  <si>
    <t>სნდაწ                  IV-4-82                        I  ნაწ. სარკ. და საავტ. გადაზ.             გვ.6 პ.42            2021-II               გვ.133</t>
  </si>
  <si>
    <t>სნდაწ                    IV-4-82                 I ნაწ. სარკ. და საავტ. გადაზ.             გვ.5 პ.14ა           2021-II გვ.133</t>
  </si>
  <si>
    <t xml:space="preserve">2021-II        გვ.133    </t>
  </si>
  <si>
    <t>გადაზიდვა ნაყარში თვითმცლელებით 5 კმ–ზე</t>
  </si>
  <si>
    <t xml:space="preserve">2021-II გვ.133    </t>
  </si>
  <si>
    <t>გრუნტის გადაზიდვა ნაყარში თვითმცლელებით 5 კმ–ზე</t>
  </si>
  <si>
    <t>2021-II გვ.133</t>
  </si>
  <si>
    <t>გრუნტის მოზიდვა თვითმცლელებით 15 კმ–ზე</t>
  </si>
  <si>
    <t xml:space="preserve">გვერდულების მოწყობა ქვიშა–ხრეშოვანი ნარევით, სისქით 20 სმ </t>
  </si>
  <si>
    <t>მიერთებები</t>
  </si>
  <si>
    <t>ტრასის აღდგენა–დამაგრება  – 0,191 კმ</t>
  </si>
  <si>
    <t>კმ</t>
  </si>
  <si>
    <t>4–2–82 გამ.1 7–58–4                      კ–1.6</t>
  </si>
  <si>
    <t>გაზის მილის ლითონის დგარების გადატანა (დემონტაჟი და მონტაჟი)</t>
  </si>
  <si>
    <t>არსებული გაზის ლითონის მილის გადატანა, დიამ. 0,2 მ (დემონტაჟი და მონტაჟი)</t>
  </si>
  <si>
    <t>სნდაწ             IV-4-82  I ნაწ. სარკ. და საავტ. გადაზ.             გვ.6 პ.35        2021-II             გვ.133</t>
  </si>
  <si>
    <t>მიერთებები (2 ცალი)</t>
  </si>
  <si>
    <t>22–5–6 მით.83 ტნპ.2.10 კ–1.6</t>
  </si>
  <si>
    <t>27-9-3</t>
  </si>
  <si>
    <t>დაზიანებული ა/ბ საფარის მოხსნა მექანიზებული წესით</t>
  </si>
  <si>
    <t>გამაფხვიერებელი</t>
  </si>
  <si>
    <t>ტრაქტორი მუხლუხა სვლით           80 ცხ. ძ.</t>
  </si>
  <si>
    <t>4-4-82  I  ნაწ   გვ.6 პ.29            2021-II</t>
  </si>
  <si>
    <t>ნამტვრევების გადაზიდვა ნაყარში თვითმცლელებით                           5 კმ–ზე</t>
  </si>
  <si>
    <t>ბერბუკში თაფლის ქარხნის გზის სარეაბილიტაციო სამუშაოების სარპოექტო-სახარჯთაღრიცხვო დოკუმენტაცია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</si>
</sst>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"/>
    <numFmt numFmtId="166" formatCode="0.0000"/>
    <numFmt numFmtId="167" formatCode="0.00000"/>
    <numFmt numFmtId="168" formatCode="0;[Red]0"/>
    <numFmt numFmtId="169" formatCode="0.00000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Sylfaen"/>
      <family val="1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b/>
      <sz val="12"/>
      <name val="Sylfaen"/>
      <family val="1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i/>
      <sz val="10"/>
      <name val="Sylfaen"/>
      <family val="1"/>
    </font>
    <font>
      <u/>
      <sz val="10"/>
      <name val="Sylfaen"/>
      <family val="1"/>
    </font>
    <font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158">
    <xf numFmtId="0" fontId="0" fillId="0" borderId="0" xfId="0"/>
    <xf numFmtId="0" fontId="6" fillId="0" borderId="0" xfId="0" applyFont="1"/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/>
    <xf numFmtId="2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67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left" vertical="center" wrapText="1"/>
    </xf>
    <xf numFmtId="166" fontId="6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0" fillId="0" borderId="0" xfId="0" applyFont="1"/>
    <xf numFmtId="0" fontId="7" fillId="0" borderId="1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/>
    <xf numFmtId="164" fontId="6" fillId="0" borderId="0" xfId="0" applyNumberFormat="1" applyFont="1" applyAlignment="1"/>
    <xf numFmtId="0" fontId="11" fillId="0" borderId="0" xfId="0" applyFont="1" applyAlignment="1">
      <alignment vertical="center" wrapText="1"/>
    </xf>
    <xf numFmtId="0" fontId="12" fillId="0" borderId="0" xfId="0" applyFont="1"/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4" borderId="0" xfId="0" applyFont="1" applyFill="1"/>
    <xf numFmtId="2" fontId="6" fillId="0" borderId="1" xfId="0" applyNumberFormat="1" applyFont="1" applyFill="1" applyBorder="1" applyAlignment="1"/>
    <xf numFmtId="0" fontId="6" fillId="0" borderId="0" xfId="0" applyFont="1" applyAlignment="1">
      <alignment horizontal="left" vertical="center"/>
    </xf>
    <xf numFmtId="1" fontId="6" fillId="4" borderId="1" xfId="1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Border="1" applyAlignment="1">
      <alignment vertical="center" wrapText="1"/>
    </xf>
    <xf numFmtId="0" fontId="15" fillId="0" borderId="0" xfId="0" applyFont="1"/>
    <xf numFmtId="2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6" fontId="6" fillId="4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textRotation="90"/>
    </xf>
    <xf numFmtId="49" fontId="7" fillId="0" borderId="7" xfId="0" applyNumberFormat="1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right" vertical="center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22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9"/>
  <sheetViews>
    <sheetView tabSelected="1" zoomScaleNormal="100" workbookViewId="0">
      <selection activeCell="E7" sqref="E7:H7"/>
    </sheetView>
  </sheetViews>
  <sheetFormatPr defaultRowHeight="15" x14ac:dyDescent="0.25"/>
  <cols>
    <col min="1" max="1" width="4.28515625" style="47" customWidth="1"/>
    <col min="2" max="2" width="17.7109375" style="47" customWidth="1"/>
    <col min="3" max="3" width="53.7109375" style="47" customWidth="1"/>
    <col min="4" max="4" width="14" style="47" customWidth="1"/>
    <col min="5" max="5" width="12.7109375" style="47" customWidth="1"/>
    <col min="6" max="6" width="13" style="47" customWidth="1"/>
    <col min="7" max="7" width="13.28515625" style="47" customWidth="1"/>
    <col min="8" max="8" width="12.140625" style="47" customWidth="1"/>
    <col min="9" max="16384" width="9.140625" style="47"/>
  </cols>
  <sheetData>
    <row r="1" spans="1:13" ht="15.75" x14ac:dyDescent="0.3">
      <c r="A1" s="1"/>
      <c r="B1" s="1"/>
      <c r="C1" s="1"/>
      <c r="D1" s="1"/>
      <c r="E1" s="1"/>
      <c r="F1" s="134" t="s">
        <v>24</v>
      </c>
      <c r="G1" s="134"/>
      <c r="H1" s="134"/>
    </row>
    <row r="2" spans="1:13" ht="15.75" x14ac:dyDescent="0.3">
      <c r="A2" s="135" t="s">
        <v>20</v>
      </c>
      <c r="B2" s="135"/>
      <c r="C2" s="136" t="s">
        <v>22</v>
      </c>
      <c r="D2" s="136"/>
      <c r="E2" s="136"/>
      <c r="F2" s="51"/>
      <c r="G2" s="137"/>
      <c r="H2" s="137"/>
    </row>
    <row r="3" spans="1:13" ht="15" customHeight="1" x14ac:dyDescent="0.3">
      <c r="A3" s="138" t="s">
        <v>21</v>
      </c>
      <c r="B3" s="138"/>
      <c r="C3" s="136" t="s">
        <v>23</v>
      </c>
      <c r="D3" s="136"/>
      <c r="E3" s="136"/>
      <c r="F3" s="52"/>
      <c r="G3" s="137"/>
      <c r="H3" s="137"/>
    </row>
    <row r="4" spans="1:13" ht="15.75" x14ac:dyDescent="0.3">
      <c r="A4" s="1"/>
      <c r="B4" s="1"/>
      <c r="C4" s="1"/>
      <c r="D4" s="1"/>
      <c r="E4" s="1"/>
      <c r="F4" s="1"/>
      <c r="G4" s="1"/>
      <c r="H4" s="1"/>
    </row>
    <row r="5" spans="1:13" s="54" customFormat="1" ht="20.25" customHeight="1" x14ac:dyDescent="0.25">
      <c r="A5" s="130"/>
      <c r="B5" s="130"/>
      <c r="C5" s="130"/>
      <c r="D5" s="130"/>
      <c r="E5" s="130"/>
      <c r="F5" s="130"/>
      <c r="G5" s="130"/>
      <c r="H5" s="130"/>
      <c r="I5" s="53"/>
      <c r="J5" s="53"/>
      <c r="K5" s="53"/>
      <c r="L5" s="53"/>
      <c r="M5" s="53"/>
    </row>
    <row r="6" spans="1:13" ht="16.5" customHeight="1" x14ac:dyDescent="0.25">
      <c r="A6" s="131" t="s">
        <v>155</v>
      </c>
      <c r="B6" s="131"/>
      <c r="C6" s="131"/>
      <c r="D6" s="131"/>
      <c r="E6" s="131"/>
      <c r="F6" s="131"/>
      <c r="G6" s="131"/>
      <c r="H6" s="131"/>
    </row>
    <row r="7" spans="1:13" ht="18" customHeight="1" x14ac:dyDescent="0.25">
      <c r="A7" s="55"/>
      <c r="B7" s="56"/>
      <c r="C7" s="55"/>
      <c r="D7" s="55"/>
      <c r="E7" s="133"/>
      <c r="F7" s="133"/>
      <c r="G7" s="133"/>
      <c r="H7" s="133"/>
    </row>
    <row r="8" spans="1:13" ht="24.75" customHeight="1" x14ac:dyDescent="0.25">
      <c r="A8" s="132" t="s">
        <v>11</v>
      </c>
      <c r="B8" s="132" t="s">
        <v>12</v>
      </c>
      <c r="C8" s="132" t="s">
        <v>13</v>
      </c>
      <c r="D8" s="132" t="s">
        <v>19</v>
      </c>
      <c r="E8" s="132"/>
      <c r="F8" s="132"/>
      <c r="G8" s="132"/>
      <c r="H8" s="132" t="s">
        <v>17</v>
      </c>
    </row>
    <row r="9" spans="1:13" ht="60" customHeight="1" x14ac:dyDescent="0.25">
      <c r="A9" s="132"/>
      <c r="B9" s="132"/>
      <c r="C9" s="132"/>
      <c r="D9" s="12" t="s">
        <v>14</v>
      </c>
      <c r="E9" s="12" t="s">
        <v>15</v>
      </c>
      <c r="F9" s="12" t="s">
        <v>16</v>
      </c>
      <c r="G9" s="12" t="s">
        <v>18</v>
      </c>
      <c r="H9" s="132"/>
    </row>
    <row r="10" spans="1:13" x14ac:dyDescent="0.25">
      <c r="A10" s="57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</row>
    <row r="11" spans="1:13" ht="18.75" customHeight="1" x14ac:dyDescent="0.25">
      <c r="A11" s="59"/>
      <c r="B11" s="128" t="s">
        <v>3</v>
      </c>
      <c r="C11" s="129"/>
      <c r="D11" s="125"/>
      <c r="E11" s="126"/>
      <c r="F11" s="126"/>
      <c r="G11" s="126"/>
      <c r="H11" s="127"/>
    </row>
    <row r="12" spans="1:13" ht="45" x14ac:dyDescent="0.25">
      <c r="A12" s="50">
        <v>1</v>
      </c>
      <c r="B12" s="24" t="s">
        <v>101</v>
      </c>
      <c r="C12" s="29" t="s">
        <v>141</v>
      </c>
      <c r="D12" s="60"/>
      <c r="E12" s="14"/>
      <c r="F12" s="14"/>
      <c r="G12" s="14"/>
      <c r="H12" s="16"/>
    </row>
    <row r="13" spans="1:13" ht="17.25" customHeight="1" x14ac:dyDescent="0.25">
      <c r="A13" s="50">
        <v>2</v>
      </c>
      <c r="B13" s="24" t="s">
        <v>90</v>
      </c>
      <c r="C13" s="29" t="s">
        <v>89</v>
      </c>
      <c r="D13" s="60"/>
      <c r="E13" s="14"/>
      <c r="F13" s="14"/>
      <c r="G13" s="14"/>
      <c r="H13" s="16"/>
    </row>
    <row r="14" spans="1:13" ht="17.25" customHeight="1" x14ac:dyDescent="0.25">
      <c r="A14" s="50"/>
      <c r="B14" s="61"/>
      <c r="C14" s="29" t="s">
        <v>4</v>
      </c>
      <c r="D14" s="16"/>
      <c r="E14" s="14"/>
      <c r="F14" s="14"/>
      <c r="G14" s="14"/>
      <c r="H14" s="16"/>
    </row>
    <row r="15" spans="1:13" ht="17.25" customHeight="1" x14ac:dyDescent="0.25">
      <c r="A15" s="122" t="s">
        <v>5</v>
      </c>
      <c r="B15" s="123"/>
      <c r="C15" s="124"/>
      <c r="D15" s="125"/>
      <c r="E15" s="126"/>
      <c r="F15" s="126"/>
      <c r="G15" s="126"/>
      <c r="H15" s="127"/>
    </row>
    <row r="16" spans="1:13" ht="17.25" customHeight="1" x14ac:dyDescent="0.25">
      <c r="A16" s="50">
        <v>3</v>
      </c>
      <c r="B16" s="24" t="s">
        <v>82</v>
      </c>
      <c r="C16" s="29" t="s">
        <v>81</v>
      </c>
      <c r="D16" s="60"/>
      <c r="E16" s="14"/>
      <c r="F16" s="14"/>
      <c r="G16" s="14"/>
      <c r="H16" s="16"/>
    </row>
    <row r="17" spans="1:8" ht="17.25" customHeight="1" x14ac:dyDescent="0.25">
      <c r="A17" s="50"/>
      <c r="B17" s="61"/>
      <c r="C17" s="29" t="s">
        <v>83</v>
      </c>
      <c r="D17" s="16"/>
      <c r="E17" s="14"/>
      <c r="F17" s="14"/>
      <c r="G17" s="14"/>
      <c r="H17" s="16"/>
    </row>
    <row r="18" spans="1:8" ht="17.25" customHeight="1" x14ac:dyDescent="0.25">
      <c r="A18" s="122" t="s">
        <v>7</v>
      </c>
      <c r="B18" s="123"/>
      <c r="C18" s="124"/>
      <c r="D18" s="125"/>
      <c r="E18" s="126"/>
      <c r="F18" s="126"/>
      <c r="G18" s="126"/>
      <c r="H18" s="127"/>
    </row>
    <row r="19" spans="1:8" ht="17.25" customHeight="1" x14ac:dyDescent="0.25">
      <c r="A19" s="50">
        <v>4</v>
      </c>
      <c r="B19" s="24" t="s">
        <v>78</v>
      </c>
      <c r="C19" s="29" t="s">
        <v>68</v>
      </c>
      <c r="D19" s="60"/>
      <c r="E19" s="14"/>
      <c r="F19" s="14"/>
      <c r="G19" s="14"/>
      <c r="H19" s="16"/>
    </row>
    <row r="20" spans="1:8" ht="17.25" customHeight="1" x14ac:dyDescent="0.25">
      <c r="A20" s="50"/>
      <c r="B20" s="61"/>
      <c r="C20" s="29" t="s">
        <v>79</v>
      </c>
      <c r="D20" s="16"/>
      <c r="E20" s="14"/>
      <c r="F20" s="14"/>
      <c r="G20" s="14"/>
      <c r="H20" s="16"/>
    </row>
    <row r="21" spans="1:8" ht="17.25" customHeight="1" x14ac:dyDescent="0.25">
      <c r="A21" s="122" t="s">
        <v>8</v>
      </c>
      <c r="B21" s="123"/>
      <c r="C21" s="124"/>
      <c r="D21" s="125" t="s">
        <v>6</v>
      </c>
      <c r="E21" s="126"/>
      <c r="F21" s="126"/>
      <c r="G21" s="126"/>
      <c r="H21" s="127"/>
    </row>
    <row r="22" spans="1:8" ht="17.25" customHeight="1" x14ac:dyDescent="0.25">
      <c r="A22" s="122" t="s">
        <v>9</v>
      </c>
      <c r="B22" s="123"/>
      <c r="C22" s="124"/>
      <c r="D22" s="125"/>
      <c r="E22" s="126"/>
      <c r="F22" s="126"/>
      <c r="G22" s="126"/>
      <c r="H22" s="127"/>
    </row>
    <row r="23" spans="1:8" ht="17.25" customHeight="1" x14ac:dyDescent="0.25">
      <c r="A23" s="50">
        <v>5</v>
      </c>
      <c r="B23" s="24" t="s">
        <v>86</v>
      </c>
      <c r="C23" s="29" t="s">
        <v>140</v>
      </c>
      <c r="D23" s="60"/>
      <c r="E23" s="14"/>
      <c r="F23" s="14"/>
      <c r="G23" s="14"/>
      <c r="H23" s="16"/>
    </row>
    <row r="24" spans="1:8" ht="17.25" customHeight="1" x14ac:dyDescent="0.25">
      <c r="A24" s="50"/>
      <c r="B24" s="61"/>
      <c r="C24" s="29" t="s">
        <v>87</v>
      </c>
      <c r="D24" s="16"/>
      <c r="E24" s="14"/>
      <c r="F24" s="14"/>
      <c r="G24" s="14"/>
      <c r="H24" s="16"/>
    </row>
    <row r="25" spans="1:8" ht="17.25" customHeight="1" x14ac:dyDescent="0.25">
      <c r="A25" s="122" t="s">
        <v>10</v>
      </c>
      <c r="B25" s="123"/>
      <c r="C25" s="124"/>
      <c r="D25" s="125" t="s">
        <v>6</v>
      </c>
      <c r="E25" s="126"/>
      <c r="F25" s="126"/>
      <c r="G25" s="126"/>
      <c r="H25" s="127"/>
    </row>
    <row r="26" spans="1:8" ht="17.25" customHeight="1" x14ac:dyDescent="0.25">
      <c r="A26" s="122" t="s">
        <v>53</v>
      </c>
      <c r="B26" s="123"/>
      <c r="C26" s="124"/>
      <c r="D26" s="125" t="s">
        <v>6</v>
      </c>
      <c r="E26" s="126"/>
      <c r="F26" s="126"/>
      <c r="G26" s="126"/>
      <c r="H26" s="127"/>
    </row>
    <row r="27" spans="1:8" ht="17.25" customHeight="1" x14ac:dyDescent="0.25">
      <c r="A27" s="122" t="s">
        <v>54</v>
      </c>
      <c r="B27" s="123"/>
      <c r="C27" s="124"/>
      <c r="D27" s="125" t="s">
        <v>6</v>
      </c>
      <c r="E27" s="126"/>
      <c r="F27" s="126"/>
      <c r="G27" s="126"/>
      <c r="H27" s="127"/>
    </row>
    <row r="28" spans="1:8" ht="17.25" customHeight="1" x14ac:dyDescent="0.25">
      <c r="A28" s="50"/>
      <c r="B28" s="61"/>
      <c r="C28" s="29" t="s">
        <v>55</v>
      </c>
      <c r="D28" s="16">
        <f>D14+D17+D20+D24</f>
        <v>0</v>
      </c>
      <c r="E28" s="14"/>
      <c r="F28" s="14"/>
      <c r="G28" s="14">
        <f>G14</f>
        <v>0</v>
      </c>
      <c r="H28" s="16">
        <f>H14+H17+H20+H24</f>
        <v>0</v>
      </c>
    </row>
    <row r="29" spans="1:8" ht="17.25" customHeight="1" x14ac:dyDescent="0.25">
      <c r="A29" s="122" t="s">
        <v>56</v>
      </c>
      <c r="B29" s="123"/>
      <c r="C29" s="124"/>
      <c r="D29" s="125" t="s">
        <v>6</v>
      </c>
      <c r="E29" s="126"/>
      <c r="F29" s="126"/>
      <c r="G29" s="126"/>
      <c r="H29" s="127"/>
    </row>
    <row r="30" spans="1:8" ht="17.25" customHeight="1" x14ac:dyDescent="0.25">
      <c r="A30" s="50"/>
      <c r="B30" s="61"/>
      <c r="C30" s="29" t="s">
        <v>57</v>
      </c>
      <c r="D30" s="16">
        <f>D14+D17+D20+D24</f>
        <v>0</v>
      </c>
      <c r="E30" s="14" t="s">
        <v>0</v>
      </c>
      <c r="F30" s="14" t="s">
        <v>0</v>
      </c>
      <c r="G30" s="16">
        <f>G14</f>
        <v>0</v>
      </c>
      <c r="H30" s="16">
        <f>H14+H17+H20+H24</f>
        <v>0</v>
      </c>
    </row>
    <row r="31" spans="1:8" ht="17.25" customHeight="1" x14ac:dyDescent="0.25">
      <c r="A31" s="122" t="s">
        <v>58</v>
      </c>
      <c r="B31" s="123"/>
      <c r="C31" s="124"/>
      <c r="D31" s="125" t="s">
        <v>6</v>
      </c>
      <c r="E31" s="126"/>
      <c r="F31" s="126"/>
      <c r="G31" s="126"/>
      <c r="H31" s="127"/>
    </row>
    <row r="32" spans="1:8" ht="17.25" customHeight="1" x14ac:dyDescent="0.25">
      <c r="A32" s="50"/>
      <c r="B32" s="61"/>
      <c r="C32" s="29" t="s">
        <v>59</v>
      </c>
      <c r="D32" s="16">
        <f>D30</f>
        <v>0</v>
      </c>
      <c r="E32" s="14" t="s">
        <v>0</v>
      </c>
      <c r="F32" s="14" t="s">
        <v>0</v>
      </c>
      <c r="G32" s="14">
        <f>G30</f>
        <v>0</v>
      </c>
      <c r="H32" s="16">
        <f>H30</f>
        <v>0</v>
      </c>
    </row>
    <row r="33" spans="1:10" ht="17.25" customHeight="1" x14ac:dyDescent="0.25">
      <c r="A33" s="62"/>
      <c r="B33" s="63"/>
      <c r="C33" s="62" t="s">
        <v>60</v>
      </c>
      <c r="D33" s="125" t="s">
        <v>6</v>
      </c>
      <c r="E33" s="126"/>
      <c r="F33" s="126"/>
      <c r="G33" s="126"/>
      <c r="H33" s="127"/>
    </row>
    <row r="34" spans="1:10" ht="17.25" customHeight="1" x14ac:dyDescent="0.25">
      <c r="A34" s="62"/>
      <c r="B34" s="63"/>
      <c r="C34" s="62" t="s">
        <v>61</v>
      </c>
      <c r="D34" s="125" t="s">
        <v>6</v>
      </c>
      <c r="E34" s="126"/>
      <c r="F34" s="126"/>
      <c r="G34" s="126"/>
      <c r="H34" s="127"/>
      <c r="I34" s="64"/>
      <c r="J34" s="64"/>
    </row>
    <row r="35" spans="1:10" ht="30" x14ac:dyDescent="0.25">
      <c r="A35" s="50">
        <v>6</v>
      </c>
      <c r="B35" s="50" t="s">
        <v>100</v>
      </c>
      <c r="C35" s="29" t="s">
        <v>62</v>
      </c>
      <c r="D35" s="14" t="s">
        <v>0</v>
      </c>
      <c r="E35" s="14" t="s">
        <v>0</v>
      </c>
      <c r="F35" s="14" t="s">
        <v>0</v>
      </c>
      <c r="G35" s="16">
        <f>ROUND(0.03*H32,2)</f>
        <v>0</v>
      </c>
      <c r="H35" s="16">
        <f>SUM(G35)</f>
        <v>0</v>
      </c>
    </row>
    <row r="36" spans="1:10" x14ac:dyDescent="0.25">
      <c r="A36" s="39"/>
      <c r="B36" s="39"/>
      <c r="C36" s="50" t="s">
        <v>30</v>
      </c>
      <c r="D36" s="16">
        <f>D32</f>
        <v>0</v>
      </c>
      <c r="E36" s="14" t="s">
        <v>0</v>
      </c>
      <c r="F36" s="14" t="s">
        <v>0</v>
      </c>
      <c r="G36" s="16">
        <f>G32+G35</f>
        <v>0</v>
      </c>
      <c r="H36" s="16">
        <f>H32+H35</f>
        <v>0</v>
      </c>
    </row>
    <row r="37" spans="1:10" ht="30" x14ac:dyDescent="0.25">
      <c r="A37" s="50">
        <v>7</v>
      </c>
      <c r="B37" s="50" t="s">
        <v>100</v>
      </c>
      <c r="C37" s="50" t="s">
        <v>63</v>
      </c>
      <c r="D37" s="14" t="s">
        <v>0</v>
      </c>
      <c r="E37" s="14" t="s">
        <v>0</v>
      </c>
      <c r="F37" s="14" t="s">
        <v>0</v>
      </c>
      <c r="G37" s="16">
        <f>ROUND(0.18*H36,2)</f>
        <v>0</v>
      </c>
      <c r="H37" s="16">
        <f>ROUND(H36*0.18,2)</f>
        <v>0</v>
      </c>
    </row>
    <row r="38" spans="1:10" x14ac:dyDescent="0.25">
      <c r="A38" s="12"/>
      <c r="B38" s="65"/>
      <c r="C38" s="12" t="s">
        <v>64</v>
      </c>
      <c r="D38" s="16">
        <f>D36</f>
        <v>0</v>
      </c>
      <c r="E38" s="14" t="s">
        <v>0</v>
      </c>
      <c r="F38" s="14" t="s">
        <v>0</v>
      </c>
      <c r="G38" s="16">
        <f>SUM(G36:G37)</f>
        <v>0</v>
      </c>
      <c r="H38" s="16">
        <f>SUM(H36:H37)</f>
        <v>0</v>
      </c>
    </row>
    <row r="39" spans="1:10" ht="2.25" customHeight="1" x14ac:dyDescent="0.25">
      <c r="A39" s="66"/>
      <c r="B39" s="67"/>
      <c r="C39" s="66"/>
      <c r="D39" s="68"/>
      <c r="E39" s="69"/>
      <c r="F39" s="69"/>
      <c r="G39" s="68"/>
      <c r="H39" s="68"/>
    </row>
  </sheetData>
  <mergeCells count="37">
    <mergeCell ref="F1:H1"/>
    <mergeCell ref="A2:B2"/>
    <mergeCell ref="C2:E2"/>
    <mergeCell ref="G2:H2"/>
    <mergeCell ref="C3:E3"/>
    <mergeCell ref="G3:H3"/>
    <mergeCell ref="A3:B3"/>
    <mergeCell ref="A5:H5"/>
    <mergeCell ref="A6:H6"/>
    <mergeCell ref="A8:A9"/>
    <mergeCell ref="B8:B9"/>
    <mergeCell ref="C8:C9"/>
    <mergeCell ref="D8:G8"/>
    <mergeCell ref="H8:H9"/>
    <mergeCell ref="E7:H7"/>
    <mergeCell ref="A22:C22"/>
    <mergeCell ref="D22:H22"/>
    <mergeCell ref="A25:C25"/>
    <mergeCell ref="D25:H25"/>
    <mergeCell ref="B11:C11"/>
    <mergeCell ref="D11:H11"/>
    <mergeCell ref="A18:C18"/>
    <mergeCell ref="D18:H18"/>
    <mergeCell ref="A15:C15"/>
    <mergeCell ref="D15:H15"/>
    <mergeCell ref="A21:C21"/>
    <mergeCell ref="D21:H21"/>
    <mergeCell ref="A31:C31"/>
    <mergeCell ref="D31:H31"/>
    <mergeCell ref="D33:H33"/>
    <mergeCell ref="D34:H34"/>
    <mergeCell ref="A26:C26"/>
    <mergeCell ref="D26:H26"/>
    <mergeCell ref="A27:C27"/>
    <mergeCell ref="D27:H27"/>
    <mergeCell ref="A29:C29"/>
    <mergeCell ref="D29:H29"/>
  </mergeCells>
  <printOptions horizontalCentered="1"/>
  <pageMargins left="0.31496062992125984" right="0.31496062992125984" top="0.35433070866141736" bottom="0" header="0.51181102362204722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opLeftCell="A31" zoomScaleNormal="100" workbookViewId="0">
      <selection activeCell="D5" sqref="D5"/>
    </sheetView>
  </sheetViews>
  <sheetFormatPr defaultRowHeight="15" x14ac:dyDescent="0.3"/>
  <cols>
    <col min="1" max="1" width="3" style="1" customWidth="1"/>
    <col min="2" max="2" width="13.28515625" style="1" customWidth="1"/>
    <col min="3" max="3" width="27.28515625" style="93" customWidth="1"/>
    <col min="4" max="4" width="6.42578125" style="1" customWidth="1"/>
    <col min="5" max="5" width="11.140625" style="1" customWidth="1"/>
    <col min="6" max="6" width="10.42578125" style="1" bestFit="1" customWidth="1"/>
    <col min="7" max="7" width="8.5703125" style="1" customWidth="1"/>
    <col min="8" max="8" width="9.7109375" style="1" customWidth="1"/>
    <col min="9" max="9" width="8" style="1" customWidth="1"/>
    <col min="10" max="10" width="9.140625" style="1"/>
    <col min="11" max="11" width="6.85546875" style="1" customWidth="1"/>
    <col min="12" max="12" width="7.5703125" style="1" customWidth="1"/>
    <col min="13" max="13" width="8.5703125" style="1" customWidth="1"/>
    <col min="14" max="16384" width="9.140625" style="1"/>
  </cols>
  <sheetData>
    <row r="1" spans="1:256" ht="15.75" customHeight="1" x14ac:dyDescent="0.3">
      <c r="A1" s="145" t="s">
        <v>88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256" x14ac:dyDescent="0.3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256" x14ac:dyDescent="0.3">
      <c r="A3" s="147" t="s">
        <v>89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256" x14ac:dyDescent="0.3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256" x14ac:dyDescent="0.3">
      <c r="A5" s="2"/>
      <c r="B5" s="148"/>
      <c r="C5" s="148"/>
      <c r="D5" s="3"/>
      <c r="E5" s="2"/>
      <c r="F5" s="2"/>
      <c r="G5" s="2"/>
      <c r="H5" s="2"/>
      <c r="I5" s="4"/>
      <c r="J5" s="89"/>
      <c r="K5" s="89"/>
      <c r="L5" s="3"/>
      <c r="M5" s="90"/>
    </row>
    <row r="6" spans="1:256" ht="31.5" customHeight="1" x14ac:dyDescent="0.3">
      <c r="A6" s="5"/>
      <c r="B6" s="5"/>
      <c r="C6" s="88"/>
      <c r="D6" s="6"/>
      <c r="E6" s="6"/>
      <c r="F6" s="3"/>
      <c r="G6" s="87"/>
      <c r="H6" s="149"/>
      <c r="I6" s="149"/>
      <c r="J6" s="149"/>
      <c r="K6" s="149"/>
      <c r="L6" s="3"/>
      <c r="M6" s="90"/>
      <c r="P6" s="91"/>
    </row>
    <row r="7" spans="1:256" ht="32.25" customHeight="1" x14ac:dyDescent="0.3">
      <c r="A7" s="150" t="s">
        <v>11</v>
      </c>
      <c r="B7" s="151" t="s">
        <v>25</v>
      </c>
      <c r="C7" s="153" t="s">
        <v>26</v>
      </c>
      <c r="D7" s="150" t="s">
        <v>27</v>
      </c>
      <c r="E7" s="142" t="s">
        <v>28</v>
      </c>
      <c r="F7" s="143"/>
      <c r="G7" s="142" t="s">
        <v>31</v>
      </c>
      <c r="H7" s="143"/>
      <c r="I7" s="142" t="s">
        <v>34</v>
      </c>
      <c r="J7" s="143"/>
      <c r="K7" s="142" t="s">
        <v>35</v>
      </c>
      <c r="L7" s="143"/>
      <c r="M7" s="144" t="s">
        <v>33</v>
      </c>
    </row>
    <row r="8" spans="1:256" ht="30" x14ac:dyDescent="0.3">
      <c r="A8" s="150"/>
      <c r="B8" s="152"/>
      <c r="C8" s="154"/>
      <c r="D8" s="150"/>
      <c r="E8" s="7" t="s">
        <v>29</v>
      </c>
      <c r="F8" s="7" t="s">
        <v>30</v>
      </c>
      <c r="G8" s="7" t="s">
        <v>32</v>
      </c>
      <c r="H8" s="8" t="s">
        <v>33</v>
      </c>
      <c r="I8" s="7" t="s">
        <v>32</v>
      </c>
      <c r="J8" s="8" t="s">
        <v>33</v>
      </c>
      <c r="K8" s="7" t="s">
        <v>32</v>
      </c>
      <c r="L8" s="8" t="s">
        <v>33</v>
      </c>
      <c r="M8" s="144"/>
    </row>
    <row r="9" spans="1:256" x14ac:dyDescent="0.3">
      <c r="A9" s="9">
        <v>1</v>
      </c>
      <c r="B9" s="10">
        <v>2</v>
      </c>
      <c r="C9" s="9">
        <v>3</v>
      </c>
      <c r="D9" s="10">
        <v>4</v>
      </c>
      <c r="E9" s="9">
        <v>5</v>
      </c>
      <c r="F9" s="10">
        <v>6</v>
      </c>
      <c r="G9" s="11">
        <v>7</v>
      </c>
      <c r="H9" s="10">
        <v>8</v>
      </c>
      <c r="I9" s="9">
        <v>9</v>
      </c>
      <c r="J9" s="10">
        <v>10</v>
      </c>
      <c r="K9" s="9">
        <v>11</v>
      </c>
      <c r="L9" s="11">
        <v>12</v>
      </c>
      <c r="M9" s="10" t="s">
        <v>1</v>
      </c>
    </row>
    <row r="10" spans="1:256" s="101" customFormat="1" ht="45" x14ac:dyDescent="0.3">
      <c r="A10" s="119">
        <v>1</v>
      </c>
      <c r="B10" s="83" t="s">
        <v>148</v>
      </c>
      <c r="C10" s="100" t="s">
        <v>145</v>
      </c>
      <c r="D10" s="13" t="s">
        <v>142</v>
      </c>
      <c r="E10" s="14"/>
      <c r="F10" s="121">
        <v>0.06</v>
      </c>
      <c r="G10" s="14"/>
      <c r="H10" s="14"/>
      <c r="I10" s="14"/>
      <c r="J10" s="14"/>
      <c r="K10" s="14"/>
      <c r="L10" s="14"/>
      <c r="M10" s="1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01" customFormat="1" ht="15.75" x14ac:dyDescent="0.3">
      <c r="A11" s="119"/>
      <c r="B11" s="119"/>
      <c r="C11" s="102" t="s">
        <v>37</v>
      </c>
      <c r="D11" s="14" t="s">
        <v>38</v>
      </c>
      <c r="E11" s="14">
        <f>426*1.6</f>
        <v>681.6</v>
      </c>
      <c r="F11" s="13">
        <f>ROUND(F10*E11,2)</f>
        <v>40.9</v>
      </c>
      <c r="G11" s="13"/>
      <c r="H11" s="13"/>
      <c r="I11" s="103"/>
      <c r="J11" s="13"/>
      <c r="K11" s="13"/>
      <c r="L11" s="13"/>
      <c r="M11" s="1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01" customFormat="1" ht="15.75" x14ac:dyDescent="0.3">
      <c r="A12" s="119"/>
      <c r="B12" s="119"/>
      <c r="C12" s="100" t="s">
        <v>39</v>
      </c>
      <c r="D12" s="14" t="s">
        <v>40</v>
      </c>
      <c r="E12" s="14">
        <f>217*1.6</f>
        <v>347.20000000000005</v>
      </c>
      <c r="F12" s="13">
        <f>ROUND(F10*E12,2)</f>
        <v>20.83</v>
      </c>
      <c r="G12" s="13"/>
      <c r="H12" s="13"/>
      <c r="I12" s="13"/>
      <c r="J12" s="13"/>
      <c r="K12" s="13"/>
      <c r="L12" s="13"/>
      <c r="M12" s="1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01" customFormat="1" ht="15.75" x14ac:dyDescent="0.3">
      <c r="A13" s="109"/>
      <c r="B13" s="119"/>
      <c r="C13" s="100" t="s">
        <v>41</v>
      </c>
      <c r="D13" s="15" t="s">
        <v>40</v>
      </c>
      <c r="E13" s="16">
        <v>108</v>
      </c>
      <c r="F13" s="13">
        <f>ROUND(F10*E13,2)</f>
        <v>6.48</v>
      </c>
      <c r="G13" s="14"/>
      <c r="H13" s="14"/>
      <c r="I13" s="13"/>
      <c r="J13" s="13"/>
      <c r="K13" s="13"/>
      <c r="L13" s="13"/>
      <c r="M13" s="13"/>
    </row>
    <row r="14" spans="1:256" s="101" customFormat="1" ht="45" x14ac:dyDescent="0.3">
      <c r="A14" s="119">
        <v>2</v>
      </c>
      <c r="B14" s="83" t="s">
        <v>143</v>
      </c>
      <c r="C14" s="100" t="s">
        <v>144</v>
      </c>
      <c r="D14" s="13" t="s">
        <v>128</v>
      </c>
      <c r="E14" s="14"/>
      <c r="F14" s="121">
        <v>0.04</v>
      </c>
      <c r="G14" s="14"/>
      <c r="H14" s="14"/>
      <c r="I14" s="14"/>
      <c r="J14" s="14"/>
      <c r="K14" s="14"/>
      <c r="L14" s="14"/>
      <c r="M14" s="1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01" customFormat="1" ht="15.75" x14ac:dyDescent="0.3">
      <c r="A15" s="119"/>
      <c r="B15" s="119"/>
      <c r="C15" s="102" t="s">
        <v>37</v>
      </c>
      <c r="D15" s="14" t="s">
        <v>38</v>
      </c>
      <c r="E15" s="14">
        <f>37.9*1.6</f>
        <v>60.64</v>
      </c>
      <c r="F15" s="13">
        <f>ROUND(F14*E15,2)</f>
        <v>2.4300000000000002</v>
      </c>
      <c r="G15" s="13"/>
      <c r="H15" s="13"/>
      <c r="I15" s="103"/>
      <c r="J15" s="13"/>
      <c r="K15" s="13"/>
      <c r="L15" s="13"/>
      <c r="M15" s="1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01" customFormat="1" ht="15.75" x14ac:dyDescent="0.3">
      <c r="A16" s="119"/>
      <c r="B16" s="119"/>
      <c r="C16" s="100" t="s">
        <v>39</v>
      </c>
      <c r="D16" s="14" t="s">
        <v>40</v>
      </c>
      <c r="E16" s="14">
        <f>2.8*1.6</f>
        <v>4.4799999999999995</v>
      </c>
      <c r="F16" s="13">
        <f>ROUND(F14*E16,2)</f>
        <v>0.18</v>
      </c>
      <c r="G16" s="13"/>
      <c r="H16" s="13"/>
      <c r="I16" s="13"/>
      <c r="J16" s="13"/>
      <c r="K16" s="13"/>
      <c r="L16" s="13"/>
      <c r="M16" s="1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30" x14ac:dyDescent="0.3">
      <c r="A17" s="17">
        <v>3</v>
      </c>
      <c r="B17" s="24" t="s">
        <v>149</v>
      </c>
      <c r="C17" s="99" t="s">
        <v>150</v>
      </c>
      <c r="D17" s="13" t="s">
        <v>36</v>
      </c>
      <c r="E17" s="70"/>
      <c r="F17" s="37">
        <v>0.21</v>
      </c>
      <c r="G17" s="13"/>
      <c r="H17" s="13"/>
      <c r="I17" s="13"/>
      <c r="J17" s="13"/>
      <c r="K17" s="13"/>
      <c r="L17" s="13"/>
      <c r="M17" s="1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3">
      <c r="A18" s="17"/>
      <c r="B18" s="24"/>
      <c r="C18" s="99" t="s">
        <v>37</v>
      </c>
      <c r="D18" s="13" t="s">
        <v>38</v>
      </c>
      <c r="E18" s="15">
        <v>14.5</v>
      </c>
      <c r="F18" s="13">
        <f>ROUND(F17*E18,2)</f>
        <v>3.05</v>
      </c>
      <c r="G18" s="13"/>
      <c r="H18" s="13"/>
      <c r="I18" s="13"/>
      <c r="J18" s="13"/>
      <c r="K18" s="13"/>
      <c r="L18" s="13"/>
      <c r="M18" s="1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3.5" customHeight="1" x14ac:dyDescent="0.3">
      <c r="A19" s="17"/>
      <c r="B19" s="24"/>
      <c r="C19" s="99" t="s">
        <v>70</v>
      </c>
      <c r="D19" s="13" t="s">
        <v>52</v>
      </c>
      <c r="E19" s="15">
        <v>3.18</v>
      </c>
      <c r="F19" s="13">
        <f>ROUND(F17*E19,2)</f>
        <v>0.67</v>
      </c>
      <c r="G19" s="13"/>
      <c r="H19" s="13"/>
      <c r="I19" s="13"/>
      <c r="J19" s="13"/>
      <c r="K19" s="13"/>
      <c r="L19" s="13"/>
      <c r="M19" s="1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x14ac:dyDescent="0.3">
      <c r="A20" s="17"/>
      <c r="B20" s="24"/>
      <c r="C20" s="99" t="s">
        <v>151</v>
      </c>
      <c r="D20" s="13" t="s">
        <v>52</v>
      </c>
      <c r="E20" s="15">
        <v>2.42</v>
      </c>
      <c r="F20" s="13">
        <f>ROUND(F17*E20,2)</f>
        <v>0.51</v>
      </c>
      <c r="G20" s="13"/>
      <c r="H20" s="13"/>
      <c r="I20" s="13"/>
      <c r="J20" s="13"/>
      <c r="K20" s="13"/>
      <c r="L20" s="13"/>
      <c r="M20" s="1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30" x14ac:dyDescent="0.3">
      <c r="A21" s="17"/>
      <c r="B21" s="24"/>
      <c r="C21" s="99" t="s">
        <v>152</v>
      </c>
      <c r="D21" s="13" t="s">
        <v>52</v>
      </c>
      <c r="E21" s="15">
        <v>2.42</v>
      </c>
      <c r="F21" s="13">
        <f>ROUND(F17*E21,2)</f>
        <v>0.51</v>
      </c>
      <c r="G21" s="13"/>
      <c r="H21" s="13"/>
      <c r="I21" s="13"/>
      <c r="J21" s="13"/>
      <c r="K21" s="13"/>
      <c r="L21" s="13"/>
      <c r="M21" s="1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3.5" customHeight="1" x14ac:dyDescent="0.3">
      <c r="A22" s="17"/>
      <c r="B22" s="24"/>
      <c r="C22" s="99" t="s">
        <v>39</v>
      </c>
      <c r="D22" s="13" t="s">
        <v>40</v>
      </c>
      <c r="E22" s="15">
        <v>1.45</v>
      </c>
      <c r="F22" s="13">
        <f>ROUND(F17*E22,2)</f>
        <v>0.3</v>
      </c>
      <c r="G22" s="13"/>
      <c r="H22" s="13"/>
      <c r="I22" s="13"/>
      <c r="J22" s="13"/>
      <c r="K22" s="13"/>
      <c r="L22" s="13"/>
      <c r="M22" s="1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45" x14ac:dyDescent="0.3">
      <c r="A23" s="17">
        <v>4</v>
      </c>
      <c r="B23" s="83" t="s">
        <v>153</v>
      </c>
      <c r="C23" s="44" t="s">
        <v>154</v>
      </c>
      <c r="D23" s="13" t="s">
        <v>43</v>
      </c>
      <c r="E23" s="15"/>
      <c r="F23" s="15">
        <f>F17*1.6*100</f>
        <v>33.6</v>
      </c>
      <c r="G23" s="13"/>
      <c r="H23" s="13"/>
      <c r="I23" s="13"/>
      <c r="J23" s="13"/>
      <c r="K23" s="85"/>
      <c r="L23" s="13"/>
      <c r="M23" s="13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91" customFormat="1" ht="60" x14ac:dyDescent="0.3">
      <c r="A24" s="104"/>
      <c r="B24" s="105"/>
      <c r="C24" s="107" t="s">
        <v>102</v>
      </c>
      <c r="D24" s="105"/>
      <c r="E24" s="104"/>
      <c r="F24" s="105"/>
      <c r="G24" s="106"/>
      <c r="H24" s="105"/>
      <c r="I24" s="104"/>
      <c r="J24" s="105"/>
      <c r="K24" s="104"/>
      <c r="L24" s="106"/>
      <c r="M24" s="105"/>
    </row>
    <row r="25" spans="1:256" s="101" customFormat="1" ht="150" x14ac:dyDescent="0.25">
      <c r="A25" s="17">
        <v>5</v>
      </c>
      <c r="B25" s="28" t="s">
        <v>131</v>
      </c>
      <c r="C25" s="29" t="s">
        <v>103</v>
      </c>
      <c r="D25" s="30" t="s">
        <v>43</v>
      </c>
      <c r="E25" s="30"/>
      <c r="F25" s="23">
        <f>(62+108+1.8+120+9)*0.001</f>
        <v>0.30080000000000001</v>
      </c>
      <c r="G25" s="17"/>
      <c r="H25" s="17"/>
      <c r="I25" s="13"/>
      <c r="J25" s="31"/>
      <c r="K25" s="17"/>
      <c r="L25" s="13"/>
      <c r="M25" s="13"/>
      <c r="N25" s="3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01" customFormat="1" ht="120" x14ac:dyDescent="0.25">
      <c r="A26" s="17">
        <v>6</v>
      </c>
      <c r="B26" s="28" t="s">
        <v>132</v>
      </c>
      <c r="C26" s="29" t="s">
        <v>104</v>
      </c>
      <c r="D26" s="30" t="s">
        <v>43</v>
      </c>
      <c r="E26" s="30"/>
      <c r="F26" s="23">
        <f>1*2.4</f>
        <v>2.4</v>
      </c>
      <c r="G26" s="17"/>
      <c r="H26" s="17"/>
      <c r="I26" s="13"/>
      <c r="J26" s="31"/>
      <c r="K26" s="17"/>
      <c r="L26" s="13"/>
      <c r="M26" s="13"/>
      <c r="N26" s="3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01" customFormat="1" ht="150" x14ac:dyDescent="0.25">
      <c r="A27" s="17">
        <v>7</v>
      </c>
      <c r="B27" s="28" t="s">
        <v>146</v>
      </c>
      <c r="C27" s="29" t="s">
        <v>105</v>
      </c>
      <c r="D27" s="30" t="s">
        <v>43</v>
      </c>
      <c r="E27" s="30"/>
      <c r="F27" s="23">
        <f>0.236+16*12.5*0.001+2*6.25*0.001</f>
        <v>0.44850000000000001</v>
      </c>
      <c r="G27" s="17"/>
      <c r="H27" s="17"/>
      <c r="I27" s="13"/>
      <c r="J27" s="31"/>
      <c r="K27" s="17"/>
      <c r="L27" s="13"/>
      <c r="M27" s="13"/>
      <c r="N27" s="3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05" x14ac:dyDescent="0.3">
      <c r="A28" s="17">
        <v>8</v>
      </c>
      <c r="B28" s="24" t="s">
        <v>106</v>
      </c>
      <c r="C28" s="99" t="s">
        <v>107</v>
      </c>
      <c r="D28" s="13" t="s">
        <v>108</v>
      </c>
      <c r="E28" s="70"/>
      <c r="F28" s="23">
        <f>2+4+2+20+10+10</f>
        <v>48</v>
      </c>
      <c r="G28" s="13"/>
      <c r="H28" s="13"/>
      <c r="I28" s="13"/>
      <c r="J28" s="13"/>
      <c r="K28" s="13"/>
      <c r="L28" s="13"/>
      <c r="M28" s="1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x14ac:dyDescent="0.3">
      <c r="A29" s="17"/>
      <c r="B29" s="24"/>
      <c r="C29" s="99" t="s">
        <v>37</v>
      </c>
      <c r="D29" s="13" t="s">
        <v>38</v>
      </c>
      <c r="E29" s="15">
        <f>0.66*1.5*2</f>
        <v>1.98</v>
      </c>
      <c r="F29" s="13">
        <f>ROUND(F28*E29,2)</f>
        <v>95.04</v>
      </c>
      <c r="G29" s="13"/>
      <c r="H29" s="13"/>
      <c r="I29" s="13"/>
      <c r="J29" s="13"/>
      <c r="K29" s="13"/>
      <c r="L29" s="13"/>
      <c r="M29" s="1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45" x14ac:dyDescent="0.3">
      <c r="A30" s="17">
        <v>7</v>
      </c>
      <c r="B30" s="24" t="s">
        <v>112</v>
      </c>
      <c r="C30" s="99" t="s">
        <v>109</v>
      </c>
      <c r="D30" s="13" t="s">
        <v>108</v>
      </c>
      <c r="E30" s="70"/>
      <c r="F30" s="23">
        <v>10</v>
      </c>
      <c r="G30" s="13"/>
      <c r="H30" s="13"/>
      <c r="I30" s="13"/>
      <c r="J30" s="13"/>
      <c r="K30" s="13"/>
      <c r="L30" s="13"/>
      <c r="M30" s="13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x14ac:dyDescent="0.3">
      <c r="A31" s="17"/>
      <c r="B31" s="24"/>
      <c r="C31" s="99" t="s">
        <v>37</v>
      </c>
      <c r="D31" s="13" t="s">
        <v>38</v>
      </c>
      <c r="E31" s="23">
        <f>3.23*1.6*2</f>
        <v>10.336</v>
      </c>
      <c r="F31" s="13">
        <f>ROUND(F30*E31,2)</f>
        <v>103.36</v>
      </c>
      <c r="G31" s="13"/>
      <c r="H31" s="13"/>
      <c r="I31" s="13"/>
      <c r="J31" s="13"/>
      <c r="K31" s="13"/>
      <c r="L31" s="13"/>
      <c r="M31" s="13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45" x14ac:dyDescent="0.3">
      <c r="A32" s="17">
        <v>9</v>
      </c>
      <c r="B32" s="24" t="s">
        <v>110</v>
      </c>
      <c r="C32" s="99" t="s">
        <v>111</v>
      </c>
      <c r="D32" s="13" t="s">
        <v>108</v>
      </c>
      <c r="E32" s="70"/>
      <c r="F32" s="23">
        <v>8</v>
      </c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x14ac:dyDescent="0.3">
      <c r="A33" s="17"/>
      <c r="B33" s="24"/>
      <c r="C33" s="99" t="s">
        <v>37</v>
      </c>
      <c r="D33" s="13" t="s">
        <v>38</v>
      </c>
      <c r="E33" s="23">
        <f>0.494*1.5*2</f>
        <v>1.482</v>
      </c>
      <c r="F33" s="13">
        <f>ROUND(F32*E33,2)</f>
        <v>11.86</v>
      </c>
      <c r="G33" s="13"/>
      <c r="H33" s="13"/>
      <c r="I33" s="13"/>
      <c r="J33" s="13"/>
      <c r="K33" s="13"/>
      <c r="L33" s="13"/>
      <c r="M33" s="1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x14ac:dyDescent="0.3">
      <c r="A34" s="139" t="s">
        <v>30</v>
      </c>
      <c r="B34" s="140"/>
      <c r="C34" s="141"/>
      <c r="D34" s="86" t="s">
        <v>40</v>
      </c>
      <c r="E34" s="16"/>
      <c r="F34" s="13"/>
      <c r="G34" s="13"/>
      <c r="H34" s="13"/>
      <c r="I34" s="13"/>
      <c r="J34" s="13"/>
      <c r="K34" s="13"/>
      <c r="L34" s="13"/>
      <c r="M34" s="92">
        <f>SUM(M10:M33)</f>
        <v>0</v>
      </c>
    </row>
    <row r="35" spans="1:256" x14ac:dyDescent="0.3">
      <c r="A35" s="139" t="s">
        <v>44</v>
      </c>
      <c r="B35" s="140"/>
      <c r="C35" s="141"/>
      <c r="D35" s="86" t="s">
        <v>2</v>
      </c>
      <c r="E35" s="25"/>
      <c r="F35" s="13"/>
      <c r="G35" s="13"/>
      <c r="H35" s="13"/>
      <c r="I35" s="13"/>
      <c r="J35" s="13"/>
      <c r="K35" s="13"/>
      <c r="L35" s="13"/>
      <c r="M35" s="26">
        <f>ROUND(0.1*M34,2)</f>
        <v>0</v>
      </c>
    </row>
    <row r="36" spans="1:256" x14ac:dyDescent="0.3">
      <c r="A36" s="139" t="s">
        <v>30</v>
      </c>
      <c r="B36" s="140"/>
      <c r="C36" s="141"/>
      <c r="D36" s="86" t="s">
        <v>40</v>
      </c>
      <c r="E36" s="25"/>
      <c r="F36" s="13"/>
      <c r="G36" s="13"/>
      <c r="H36" s="13"/>
      <c r="I36" s="13"/>
      <c r="J36" s="13"/>
      <c r="K36" s="13"/>
      <c r="L36" s="13"/>
      <c r="M36" s="26">
        <f>SUM(M34:M35)</f>
        <v>0</v>
      </c>
    </row>
    <row r="37" spans="1:256" x14ac:dyDescent="0.3">
      <c r="A37" s="139" t="s">
        <v>45</v>
      </c>
      <c r="B37" s="140"/>
      <c r="C37" s="141"/>
      <c r="D37" s="86" t="s">
        <v>2</v>
      </c>
      <c r="E37" s="25"/>
      <c r="F37" s="13"/>
      <c r="G37" s="13"/>
      <c r="H37" s="13"/>
      <c r="I37" s="13"/>
      <c r="J37" s="13"/>
      <c r="K37" s="13"/>
      <c r="L37" s="13"/>
      <c r="M37" s="26">
        <f>ROUND(0.08*M36,2)</f>
        <v>0</v>
      </c>
    </row>
    <row r="38" spans="1:256" x14ac:dyDescent="0.3">
      <c r="A38" s="139" t="s">
        <v>46</v>
      </c>
      <c r="B38" s="140"/>
      <c r="C38" s="141"/>
      <c r="D38" s="86" t="s">
        <v>40</v>
      </c>
      <c r="E38" s="27"/>
      <c r="F38" s="13"/>
      <c r="G38" s="13"/>
      <c r="H38" s="13"/>
      <c r="I38" s="13"/>
      <c r="J38" s="13"/>
      <c r="K38" s="13"/>
      <c r="L38" s="13"/>
      <c r="M38" s="26">
        <f>SUM(M36:M37)</f>
        <v>0</v>
      </c>
    </row>
  </sheetData>
  <mergeCells count="19">
    <mergeCell ref="K7:L7"/>
    <mergeCell ref="M7:M8"/>
    <mergeCell ref="A34:C34"/>
    <mergeCell ref="A35:C35"/>
    <mergeCell ref="A1:M1"/>
    <mergeCell ref="A2:M2"/>
    <mergeCell ref="A3:M3"/>
    <mergeCell ref="B5:C5"/>
    <mergeCell ref="H6:K6"/>
    <mergeCell ref="A7:A8"/>
    <mergeCell ref="B7:B8"/>
    <mergeCell ref="C7:C8"/>
    <mergeCell ref="D7:D8"/>
    <mergeCell ref="E7:F7"/>
    <mergeCell ref="A36:C36"/>
    <mergeCell ref="A37:C37"/>
    <mergeCell ref="A38:C38"/>
    <mergeCell ref="G7:H7"/>
    <mergeCell ref="I7:J7"/>
  </mergeCells>
  <conditionalFormatting sqref="J34:IA42 D34:I39 A34:B35 A9:IU33">
    <cfRule type="cellIs" dxfId="220" priority="45" stopIfTrue="1" operator="equal">
      <formula>8223.307275</formula>
    </cfRule>
  </conditionalFormatting>
  <conditionalFormatting sqref="A36:A38">
    <cfRule type="cellIs" dxfId="219" priority="44" stopIfTrue="1" operator="equal">
      <formula>8223.307275</formula>
    </cfRule>
  </conditionalFormatting>
  <conditionalFormatting sqref="A39:B42 C39">
    <cfRule type="cellIs" dxfId="218" priority="43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37" zoomScaleNormal="100" workbookViewId="0">
      <selection activeCell="F51" sqref="F51"/>
    </sheetView>
  </sheetViews>
  <sheetFormatPr defaultRowHeight="15" x14ac:dyDescent="0.25"/>
  <cols>
    <col min="1" max="1" width="3" style="47" customWidth="1"/>
    <col min="2" max="2" width="10.85546875" style="47" customWidth="1"/>
    <col min="3" max="3" width="31.140625" style="49" customWidth="1"/>
    <col min="4" max="4" width="7.7109375" style="47" customWidth="1"/>
    <col min="5" max="5" width="10.85546875" style="47" customWidth="1"/>
    <col min="6" max="6" width="9.140625" style="47"/>
    <col min="7" max="7" width="6.28515625" style="47" customWidth="1"/>
    <col min="8" max="8" width="8.140625" style="47" customWidth="1"/>
    <col min="9" max="9" width="6.7109375" style="47" customWidth="1"/>
    <col min="10" max="10" width="9.140625" style="47"/>
    <col min="11" max="11" width="7.85546875" style="47" customWidth="1"/>
    <col min="12" max="12" width="9.140625" style="47"/>
    <col min="13" max="13" width="10.140625" style="47" customWidth="1"/>
    <col min="14" max="16384" width="9.140625" style="47"/>
  </cols>
  <sheetData>
    <row r="1" spans="1:15" s="1" customFormat="1" ht="21" customHeight="1" x14ac:dyDescent="0.3">
      <c r="A1" s="155" t="s">
        <v>80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5" s="2" customFormat="1" x14ac:dyDescent="0.25">
      <c r="A2" s="147" t="s">
        <v>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5" s="2" customFormat="1" ht="18" x14ac:dyDescent="0.25">
      <c r="A3" s="156"/>
      <c r="B3" s="156"/>
      <c r="C3" s="156"/>
      <c r="D3" s="156"/>
      <c r="E3" s="156"/>
      <c r="F3" s="156"/>
      <c r="G3" s="33"/>
      <c r="H3" s="157"/>
      <c r="I3" s="157"/>
      <c r="J3" s="157"/>
      <c r="K3" s="157"/>
      <c r="L3" s="3"/>
      <c r="M3" s="81"/>
    </row>
    <row r="4" spans="1:15" s="2" customFormat="1" x14ac:dyDescent="0.25">
      <c r="B4" s="148"/>
      <c r="C4" s="148"/>
      <c r="D4" s="3"/>
      <c r="I4" s="4"/>
      <c r="J4" s="82"/>
      <c r="K4" s="82"/>
      <c r="L4" s="3"/>
      <c r="M4" s="81"/>
    </row>
    <row r="5" spans="1:15" s="2" customFormat="1" x14ac:dyDescent="0.25">
      <c r="A5" s="5"/>
      <c r="B5" s="5"/>
      <c r="C5" s="34"/>
      <c r="D5" s="6"/>
      <c r="E5" s="6"/>
      <c r="F5" s="3"/>
      <c r="G5" s="80"/>
      <c r="H5" s="149"/>
      <c r="I5" s="149"/>
      <c r="J5" s="149"/>
      <c r="K5" s="149"/>
      <c r="L5" s="3"/>
      <c r="M5" s="81"/>
    </row>
    <row r="6" spans="1:15" s="6" customFormat="1" ht="30" customHeight="1" x14ac:dyDescent="0.25">
      <c r="A6" s="150" t="s">
        <v>11</v>
      </c>
      <c r="B6" s="151" t="s">
        <v>25</v>
      </c>
      <c r="C6" s="153" t="s">
        <v>26</v>
      </c>
      <c r="D6" s="150" t="s">
        <v>27</v>
      </c>
      <c r="E6" s="142" t="s">
        <v>28</v>
      </c>
      <c r="F6" s="143"/>
      <c r="G6" s="142" t="s">
        <v>31</v>
      </c>
      <c r="H6" s="143"/>
      <c r="I6" s="142" t="s">
        <v>34</v>
      </c>
      <c r="J6" s="143"/>
      <c r="K6" s="142" t="s">
        <v>35</v>
      </c>
      <c r="L6" s="143"/>
      <c r="M6" s="144" t="s">
        <v>33</v>
      </c>
    </row>
    <row r="7" spans="1:15" s="6" customFormat="1" ht="30" x14ac:dyDescent="0.25">
      <c r="A7" s="150"/>
      <c r="B7" s="152"/>
      <c r="C7" s="154"/>
      <c r="D7" s="150"/>
      <c r="E7" s="7" t="s">
        <v>29</v>
      </c>
      <c r="F7" s="7" t="s">
        <v>30</v>
      </c>
      <c r="G7" s="7" t="s">
        <v>32</v>
      </c>
      <c r="H7" s="8" t="s">
        <v>33</v>
      </c>
      <c r="I7" s="7" t="s">
        <v>32</v>
      </c>
      <c r="J7" s="8" t="s">
        <v>33</v>
      </c>
      <c r="K7" s="7" t="s">
        <v>32</v>
      </c>
      <c r="L7" s="8" t="s">
        <v>33</v>
      </c>
      <c r="M7" s="144"/>
      <c r="O7" s="80"/>
    </row>
    <row r="8" spans="1:15" s="6" customFormat="1" x14ac:dyDescent="0.25">
      <c r="A8" s="9">
        <v>1</v>
      </c>
      <c r="B8" s="10">
        <v>2</v>
      </c>
      <c r="C8" s="35">
        <v>3</v>
      </c>
      <c r="D8" s="10">
        <v>4</v>
      </c>
      <c r="E8" s="9">
        <v>5</v>
      </c>
      <c r="F8" s="10">
        <v>6</v>
      </c>
      <c r="G8" s="11">
        <v>7</v>
      </c>
      <c r="H8" s="10">
        <v>8</v>
      </c>
      <c r="I8" s="9">
        <v>9</v>
      </c>
      <c r="J8" s="10">
        <v>10</v>
      </c>
      <c r="K8" s="9">
        <v>11</v>
      </c>
      <c r="L8" s="11">
        <v>12</v>
      </c>
      <c r="M8" s="10" t="s">
        <v>1</v>
      </c>
    </row>
    <row r="9" spans="1:15" s="2" customFormat="1" ht="45" x14ac:dyDescent="0.25">
      <c r="A9" s="17">
        <v>1</v>
      </c>
      <c r="B9" s="28" t="s">
        <v>84</v>
      </c>
      <c r="C9" s="36" t="s">
        <v>126</v>
      </c>
      <c r="D9" s="30" t="s">
        <v>47</v>
      </c>
      <c r="E9" s="30"/>
      <c r="F9" s="37">
        <v>0.217</v>
      </c>
      <c r="G9" s="17"/>
      <c r="H9" s="17"/>
      <c r="I9" s="13"/>
      <c r="J9" s="31"/>
      <c r="K9" s="17"/>
      <c r="L9" s="13"/>
      <c r="M9" s="31"/>
      <c r="N9" s="32"/>
    </row>
    <row r="10" spans="1:15" s="2" customFormat="1" x14ac:dyDescent="0.25">
      <c r="A10" s="17"/>
      <c r="B10" s="38"/>
      <c r="C10" s="39" t="s">
        <v>37</v>
      </c>
      <c r="D10" s="17" t="s">
        <v>38</v>
      </c>
      <c r="E10" s="13">
        <v>20</v>
      </c>
      <c r="F10" s="13">
        <f>ROUND(E10*F9,2)</f>
        <v>4.34</v>
      </c>
      <c r="G10" s="40"/>
      <c r="H10" s="40"/>
      <c r="I10" s="13"/>
      <c r="J10" s="13"/>
      <c r="K10" s="40"/>
      <c r="L10" s="13"/>
      <c r="M10" s="13"/>
    </row>
    <row r="11" spans="1:15" s="2" customFormat="1" x14ac:dyDescent="0.25">
      <c r="A11" s="17"/>
      <c r="B11" s="38"/>
      <c r="C11" s="39" t="s">
        <v>48</v>
      </c>
      <c r="D11" s="17" t="s">
        <v>52</v>
      </c>
      <c r="E11" s="13">
        <v>44.8</v>
      </c>
      <c r="F11" s="13">
        <f>ROUND(E11*F9,2)</f>
        <v>9.7200000000000006</v>
      </c>
      <c r="G11" s="40"/>
      <c r="H11" s="40"/>
      <c r="I11" s="17"/>
      <c r="J11" s="31"/>
      <c r="K11" s="17"/>
      <c r="L11" s="13"/>
      <c r="M11" s="13"/>
    </row>
    <row r="12" spans="1:15" s="6" customFormat="1" x14ac:dyDescent="0.25">
      <c r="A12" s="17"/>
      <c r="B12" s="41"/>
      <c r="C12" s="29" t="s">
        <v>39</v>
      </c>
      <c r="D12" s="17" t="s">
        <v>40</v>
      </c>
      <c r="E12" s="13">
        <v>2.1</v>
      </c>
      <c r="F12" s="13">
        <f>ROUND(E12*F9,2)</f>
        <v>0.46</v>
      </c>
      <c r="G12" s="13"/>
      <c r="H12" s="31"/>
      <c r="I12" s="13"/>
      <c r="J12" s="31"/>
      <c r="K12" s="13"/>
      <c r="L12" s="13"/>
      <c r="M12" s="13"/>
      <c r="N12" s="2"/>
    </row>
    <row r="13" spans="1:15" s="1" customFormat="1" x14ac:dyDescent="0.3">
      <c r="A13" s="19"/>
      <c r="B13" s="20"/>
      <c r="C13" s="42" t="s">
        <v>49</v>
      </c>
      <c r="D13" s="20" t="s">
        <v>42</v>
      </c>
      <c r="E13" s="16">
        <v>0.05</v>
      </c>
      <c r="F13" s="13">
        <f>ROUND(E13*F9,2)</f>
        <v>0.01</v>
      </c>
      <c r="G13" s="16"/>
      <c r="H13" s="43"/>
      <c r="I13" s="19"/>
      <c r="J13" s="31"/>
      <c r="K13" s="19"/>
      <c r="L13" s="13"/>
      <c r="M13" s="13"/>
    </row>
    <row r="14" spans="1:15" s="6" customFormat="1" ht="30" x14ac:dyDescent="0.25">
      <c r="A14" s="17">
        <v>2</v>
      </c>
      <c r="B14" s="24" t="s">
        <v>133</v>
      </c>
      <c r="C14" s="44" t="s">
        <v>134</v>
      </c>
      <c r="D14" s="13" t="s">
        <v>43</v>
      </c>
      <c r="E14" s="15"/>
      <c r="F14" s="23">
        <f>F9*1.95*1000</f>
        <v>423.15</v>
      </c>
      <c r="G14" s="13"/>
      <c r="H14" s="13"/>
      <c r="I14" s="13"/>
      <c r="J14" s="13"/>
      <c r="K14" s="13"/>
      <c r="L14" s="13"/>
      <c r="M14" s="13"/>
    </row>
    <row r="15" spans="1:15" s="2" customFormat="1" x14ac:dyDescent="0.25">
      <c r="A15" s="17">
        <v>3</v>
      </c>
      <c r="B15" s="28" t="s">
        <v>66</v>
      </c>
      <c r="C15" s="29" t="s">
        <v>50</v>
      </c>
      <c r="D15" s="30" t="s">
        <v>47</v>
      </c>
      <c r="E15" s="30"/>
      <c r="F15" s="37">
        <f>F9</f>
        <v>0.217</v>
      </c>
      <c r="G15" s="17"/>
      <c r="H15" s="17"/>
      <c r="I15" s="13"/>
      <c r="J15" s="31"/>
      <c r="K15" s="17"/>
      <c r="L15" s="13"/>
      <c r="M15" s="13"/>
      <c r="N15" s="32"/>
    </row>
    <row r="16" spans="1:15" s="2" customFormat="1" x14ac:dyDescent="0.25">
      <c r="A16" s="17"/>
      <c r="B16" s="22"/>
      <c r="C16" s="29" t="s">
        <v>37</v>
      </c>
      <c r="D16" s="30" t="s">
        <v>38</v>
      </c>
      <c r="E16" s="30">
        <v>3.23</v>
      </c>
      <c r="F16" s="15">
        <f>ROUND(F15*E16,2)</f>
        <v>0.7</v>
      </c>
      <c r="G16" s="17"/>
      <c r="H16" s="17"/>
      <c r="I16" s="13"/>
      <c r="J16" s="13"/>
      <c r="K16" s="17"/>
      <c r="L16" s="13"/>
      <c r="M16" s="13"/>
      <c r="N16" s="32"/>
    </row>
    <row r="17" spans="1:14" s="2" customFormat="1" x14ac:dyDescent="0.25">
      <c r="A17" s="17"/>
      <c r="B17" s="22"/>
      <c r="C17" s="29" t="s">
        <v>51</v>
      </c>
      <c r="D17" s="30" t="s">
        <v>52</v>
      </c>
      <c r="E17" s="30">
        <v>3.62</v>
      </c>
      <c r="F17" s="15">
        <f>ROUND(F15*E17,2)</f>
        <v>0.79</v>
      </c>
      <c r="G17" s="17"/>
      <c r="H17" s="17"/>
      <c r="I17" s="13"/>
      <c r="J17" s="31"/>
      <c r="K17" s="17"/>
      <c r="L17" s="13"/>
      <c r="M17" s="13"/>
      <c r="N17" s="32"/>
    </row>
    <row r="18" spans="1:14" s="2" customFormat="1" x14ac:dyDescent="0.25">
      <c r="A18" s="17"/>
      <c r="B18" s="22"/>
      <c r="C18" s="29" t="s">
        <v>39</v>
      </c>
      <c r="D18" s="30" t="s">
        <v>40</v>
      </c>
      <c r="E18" s="30">
        <v>0.18</v>
      </c>
      <c r="F18" s="15">
        <f>ROUND(F15*E18,2)</f>
        <v>0.04</v>
      </c>
      <c r="G18" s="17"/>
      <c r="H18" s="17"/>
      <c r="I18" s="13"/>
      <c r="J18" s="31"/>
      <c r="K18" s="17"/>
      <c r="L18" s="13"/>
      <c r="M18" s="13"/>
      <c r="N18" s="32"/>
    </row>
    <row r="19" spans="1:14" s="2" customFormat="1" x14ac:dyDescent="0.25">
      <c r="A19" s="17"/>
      <c r="B19" s="20"/>
      <c r="C19" s="42" t="s">
        <v>49</v>
      </c>
      <c r="D19" s="30" t="s">
        <v>42</v>
      </c>
      <c r="E19" s="30">
        <v>0.04</v>
      </c>
      <c r="F19" s="15">
        <f>ROUND(F15*E19,2)</f>
        <v>0.01</v>
      </c>
      <c r="G19" s="16"/>
      <c r="H19" s="17"/>
      <c r="I19" s="13"/>
      <c r="J19" s="31"/>
      <c r="K19" s="17"/>
      <c r="L19" s="13"/>
      <c r="M19" s="13"/>
      <c r="N19" s="32"/>
    </row>
    <row r="20" spans="1:14" s="2" customFormat="1" ht="60" x14ac:dyDescent="0.25">
      <c r="A20" s="17">
        <v>4</v>
      </c>
      <c r="B20" s="28" t="s">
        <v>91</v>
      </c>
      <c r="C20" s="29" t="s">
        <v>127</v>
      </c>
      <c r="D20" s="30" t="s">
        <v>42</v>
      </c>
      <c r="E20" s="30"/>
      <c r="F20" s="45">
        <v>24</v>
      </c>
      <c r="G20" s="17"/>
      <c r="H20" s="17"/>
      <c r="I20" s="13"/>
      <c r="J20" s="31"/>
      <c r="K20" s="17"/>
      <c r="L20" s="13"/>
      <c r="M20" s="13"/>
      <c r="N20" s="32"/>
    </row>
    <row r="21" spans="1:14" s="2" customFormat="1" x14ac:dyDescent="0.25">
      <c r="A21" s="17"/>
      <c r="B21" s="22"/>
      <c r="C21" s="29" t="s">
        <v>37</v>
      </c>
      <c r="D21" s="30" t="s">
        <v>38</v>
      </c>
      <c r="E21" s="30">
        <v>2.1</v>
      </c>
      <c r="F21" s="15">
        <f>ROUND(F20*E21,2)</f>
        <v>50.4</v>
      </c>
      <c r="G21" s="17"/>
      <c r="H21" s="17"/>
      <c r="I21" s="13"/>
      <c r="J21" s="13"/>
      <c r="K21" s="17"/>
      <c r="L21" s="13"/>
      <c r="M21" s="13"/>
      <c r="N21" s="32"/>
    </row>
    <row r="22" spans="1:14" s="6" customFormat="1" ht="30" x14ac:dyDescent="0.25">
      <c r="A22" s="17">
        <v>5</v>
      </c>
      <c r="B22" s="24" t="s">
        <v>135</v>
      </c>
      <c r="C22" s="44" t="s">
        <v>136</v>
      </c>
      <c r="D22" s="13" t="s">
        <v>43</v>
      </c>
      <c r="E22" s="15"/>
      <c r="F22" s="23">
        <f>F20*1.95</f>
        <v>46.8</v>
      </c>
      <c r="G22" s="13"/>
      <c r="H22" s="13"/>
      <c r="I22" s="13"/>
      <c r="J22" s="13"/>
      <c r="K22" s="13"/>
      <c r="L22" s="13"/>
      <c r="M22" s="13"/>
    </row>
    <row r="23" spans="1:14" s="2" customFormat="1" x14ac:dyDescent="0.25">
      <c r="A23" s="17">
        <v>6</v>
      </c>
      <c r="B23" s="28" t="s">
        <v>66</v>
      </c>
      <c r="C23" s="29" t="s">
        <v>50</v>
      </c>
      <c r="D23" s="30" t="s">
        <v>47</v>
      </c>
      <c r="E23" s="30"/>
      <c r="F23" s="37">
        <f>F20*0.001</f>
        <v>2.4E-2</v>
      </c>
      <c r="G23" s="17"/>
      <c r="H23" s="17"/>
      <c r="I23" s="13"/>
      <c r="J23" s="31"/>
      <c r="K23" s="17"/>
      <c r="L23" s="13"/>
      <c r="M23" s="13"/>
      <c r="N23" s="32"/>
    </row>
    <row r="24" spans="1:14" s="2" customFormat="1" x14ac:dyDescent="0.25">
      <c r="A24" s="17"/>
      <c r="B24" s="22"/>
      <c r="C24" s="29" t="s">
        <v>37</v>
      </c>
      <c r="D24" s="30" t="s">
        <v>38</v>
      </c>
      <c r="E24" s="30">
        <v>3.23</v>
      </c>
      <c r="F24" s="15">
        <f>ROUND(F23*E24,2)</f>
        <v>0.08</v>
      </c>
      <c r="G24" s="17"/>
      <c r="H24" s="17"/>
      <c r="I24" s="13"/>
      <c r="J24" s="13"/>
      <c r="K24" s="17"/>
      <c r="L24" s="13"/>
      <c r="M24" s="13"/>
      <c r="N24" s="32"/>
    </row>
    <row r="25" spans="1:14" s="2" customFormat="1" x14ac:dyDescent="0.25">
      <c r="A25" s="17"/>
      <c r="B25" s="22"/>
      <c r="C25" s="29" t="s">
        <v>51</v>
      </c>
      <c r="D25" s="30" t="s">
        <v>52</v>
      </c>
      <c r="E25" s="30">
        <v>3.62</v>
      </c>
      <c r="F25" s="15">
        <f>ROUND(F23*E25,2)</f>
        <v>0.09</v>
      </c>
      <c r="G25" s="17"/>
      <c r="H25" s="17"/>
      <c r="I25" s="13"/>
      <c r="J25" s="31"/>
      <c r="K25" s="17"/>
      <c r="L25" s="13"/>
      <c r="M25" s="13"/>
      <c r="N25" s="32"/>
    </row>
    <row r="26" spans="1:14" s="2" customFormat="1" x14ac:dyDescent="0.25">
      <c r="A26" s="17"/>
      <c r="B26" s="22"/>
      <c r="C26" s="29" t="s">
        <v>39</v>
      </c>
      <c r="D26" s="30" t="s">
        <v>40</v>
      </c>
      <c r="E26" s="30">
        <v>0.18</v>
      </c>
      <c r="F26" s="15">
        <f>ROUND(F23*E26,2)</f>
        <v>0</v>
      </c>
      <c r="G26" s="17"/>
      <c r="H26" s="17"/>
      <c r="I26" s="13"/>
      <c r="J26" s="31"/>
      <c r="K26" s="17"/>
      <c r="L26" s="13"/>
      <c r="M26" s="13"/>
      <c r="N26" s="32"/>
    </row>
    <row r="27" spans="1:14" s="2" customFormat="1" x14ac:dyDescent="0.25">
      <c r="A27" s="17"/>
      <c r="B27" s="20"/>
      <c r="C27" s="42" t="s">
        <v>49</v>
      </c>
      <c r="D27" s="30" t="s">
        <v>42</v>
      </c>
      <c r="E27" s="30">
        <v>0.04</v>
      </c>
      <c r="F27" s="15">
        <f>ROUND(F23*E27,2)</f>
        <v>0</v>
      </c>
      <c r="G27" s="16"/>
      <c r="H27" s="17"/>
      <c r="I27" s="13"/>
      <c r="J27" s="31"/>
      <c r="K27" s="17"/>
      <c r="L27" s="13"/>
      <c r="M27" s="13"/>
      <c r="N27" s="32"/>
    </row>
    <row r="28" spans="1:14" s="2" customFormat="1" ht="60" x14ac:dyDescent="0.25">
      <c r="A28" s="17">
        <v>7</v>
      </c>
      <c r="B28" s="28" t="s">
        <v>117</v>
      </c>
      <c r="C28" s="36" t="s">
        <v>114</v>
      </c>
      <c r="D28" s="30" t="s">
        <v>47</v>
      </c>
      <c r="E28" s="30"/>
      <c r="F28" s="37">
        <v>3.0000000000000001E-3</v>
      </c>
      <c r="G28" s="17"/>
      <c r="H28" s="17"/>
      <c r="I28" s="13"/>
      <c r="J28" s="31"/>
      <c r="K28" s="17"/>
      <c r="L28" s="13"/>
      <c r="M28" s="31"/>
      <c r="N28" s="32"/>
    </row>
    <row r="29" spans="1:14" s="2" customFormat="1" x14ac:dyDescent="0.25">
      <c r="A29" s="17"/>
      <c r="B29" s="38"/>
      <c r="C29" s="29" t="s">
        <v>37</v>
      </c>
      <c r="D29" s="17" t="s">
        <v>38</v>
      </c>
      <c r="E29" s="13">
        <v>7.25</v>
      </c>
      <c r="F29" s="13">
        <f>ROUND(E29*F28,2)</f>
        <v>0.02</v>
      </c>
      <c r="G29" s="40"/>
      <c r="H29" s="40"/>
      <c r="I29" s="13"/>
      <c r="J29" s="13"/>
      <c r="K29" s="40"/>
      <c r="L29" s="13"/>
      <c r="M29" s="13"/>
    </row>
    <row r="30" spans="1:14" s="2" customFormat="1" x14ac:dyDescent="0.25">
      <c r="A30" s="17"/>
      <c r="B30" s="38"/>
      <c r="C30" s="39" t="s">
        <v>113</v>
      </c>
      <c r="D30" s="17" t="s">
        <v>52</v>
      </c>
      <c r="E30" s="13">
        <v>16.2</v>
      </c>
      <c r="F30" s="13">
        <f>ROUND(E30*F28,2)</f>
        <v>0.05</v>
      </c>
      <c r="G30" s="40"/>
      <c r="H30" s="40"/>
      <c r="I30" s="17"/>
      <c r="J30" s="31"/>
      <c r="K30" s="17"/>
      <c r="L30" s="13"/>
      <c r="M30" s="13"/>
    </row>
    <row r="31" spans="1:14" s="6" customFormat="1" x14ac:dyDescent="0.25">
      <c r="A31" s="17"/>
      <c r="B31" s="41"/>
      <c r="C31" s="29" t="s">
        <v>39</v>
      </c>
      <c r="D31" s="17" t="s">
        <v>40</v>
      </c>
      <c r="E31" s="13">
        <v>1.35</v>
      </c>
      <c r="F31" s="13">
        <f>ROUND(E31*F28,2)</f>
        <v>0</v>
      </c>
      <c r="G31" s="13"/>
      <c r="H31" s="31"/>
      <c r="I31" s="13"/>
      <c r="J31" s="31"/>
      <c r="K31" s="13"/>
      <c r="L31" s="13"/>
      <c r="M31" s="13"/>
      <c r="N31" s="2"/>
    </row>
    <row r="32" spans="1:14" s="1" customFormat="1" x14ac:dyDescent="0.3">
      <c r="A32" s="19"/>
      <c r="B32" s="20"/>
      <c r="C32" s="42" t="s">
        <v>49</v>
      </c>
      <c r="D32" s="20" t="s">
        <v>42</v>
      </c>
      <c r="E32" s="16">
        <v>0.04</v>
      </c>
      <c r="F32" s="13">
        <f>ROUND(E32*F28,2)</f>
        <v>0</v>
      </c>
      <c r="G32" s="16"/>
      <c r="H32" s="43"/>
      <c r="I32" s="19"/>
      <c r="J32" s="31"/>
      <c r="K32" s="19"/>
      <c r="L32" s="13"/>
      <c r="M32" s="13"/>
    </row>
    <row r="33" spans="1:14" s="6" customFormat="1" ht="30" x14ac:dyDescent="0.25">
      <c r="A33" s="17">
        <v>8</v>
      </c>
      <c r="B33" s="24" t="s">
        <v>137</v>
      </c>
      <c r="C33" s="44" t="s">
        <v>138</v>
      </c>
      <c r="D33" s="13" t="s">
        <v>43</v>
      </c>
      <c r="E33" s="15"/>
      <c r="F33" s="23">
        <f>F28*1.95*1000</f>
        <v>5.8500000000000005</v>
      </c>
      <c r="G33" s="13"/>
      <c r="H33" s="13"/>
      <c r="I33" s="13"/>
      <c r="J33" s="13"/>
      <c r="K33" s="13"/>
      <c r="L33" s="13"/>
      <c r="M33" s="13"/>
    </row>
    <row r="34" spans="1:14" s="2" customFormat="1" x14ac:dyDescent="0.25">
      <c r="A34" s="17">
        <v>9</v>
      </c>
      <c r="B34" s="28" t="s">
        <v>118</v>
      </c>
      <c r="C34" s="29" t="s">
        <v>50</v>
      </c>
      <c r="D34" s="30" t="s">
        <v>47</v>
      </c>
      <c r="E34" s="30"/>
      <c r="F34" s="37">
        <f>F28</f>
        <v>3.0000000000000001E-3</v>
      </c>
      <c r="G34" s="17"/>
      <c r="H34" s="17"/>
      <c r="I34" s="13"/>
      <c r="J34" s="31"/>
      <c r="K34" s="17"/>
      <c r="L34" s="13"/>
      <c r="M34" s="13"/>
      <c r="N34" s="32"/>
    </row>
    <row r="35" spans="1:14" s="2" customFormat="1" x14ac:dyDescent="0.25">
      <c r="A35" s="17"/>
      <c r="B35" s="22"/>
      <c r="C35" s="29" t="s">
        <v>37</v>
      </c>
      <c r="D35" s="30" t="s">
        <v>38</v>
      </c>
      <c r="E35" s="30">
        <v>3.23</v>
      </c>
      <c r="F35" s="15">
        <f>ROUND(F34*E35,2)</f>
        <v>0.01</v>
      </c>
      <c r="G35" s="17"/>
      <c r="H35" s="17"/>
      <c r="I35" s="13"/>
      <c r="J35" s="13"/>
      <c r="K35" s="17"/>
      <c r="L35" s="13"/>
      <c r="M35" s="13"/>
      <c r="N35" s="32"/>
    </row>
    <row r="36" spans="1:14" s="2" customFormat="1" x14ac:dyDescent="0.25">
      <c r="A36" s="17"/>
      <c r="B36" s="22"/>
      <c r="C36" s="29" t="s">
        <v>51</v>
      </c>
      <c r="D36" s="30" t="s">
        <v>52</v>
      </c>
      <c r="E36" s="30">
        <v>3.62</v>
      </c>
      <c r="F36" s="15">
        <f>ROUND(F34*E36,2)</f>
        <v>0.01</v>
      </c>
      <c r="G36" s="17"/>
      <c r="H36" s="17"/>
      <c r="I36" s="13"/>
      <c r="J36" s="31"/>
      <c r="K36" s="17"/>
      <c r="L36" s="13"/>
      <c r="M36" s="13"/>
      <c r="N36" s="32"/>
    </row>
    <row r="37" spans="1:14" s="2" customFormat="1" x14ac:dyDescent="0.25">
      <c r="A37" s="17"/>
      <c r="B37" s="22"/>
      <c r="C37" s="29" t="s">
        <v>39</v>
      </c>
      <c r="D37" s="30" t="s">
        <v>40</v>
      </c>
      <c r="E37" s="30">
        <v>0.18</v>
      </c>
      <c r="F37" s="15">
        <f>ROUND(F34*E37,2)</f>
        <v>0</v>
      </c>
      <c r="G37" s="17"/>
      <c r="H37" s="17"/>
      <c r="I37" s="13"/>
      <c r="J37" s="31"/>
      <c r="K37" s="17"/>
      <c r="L37" s="13"/>
      <c r="M37" s="13"/>
      <c r="N37" s="32"/>
    </row>
    <row r="38" spans="1:14" s="2" customFormat="1" x14ac:dyDescent="0.25">
      <c r="A38" s="17"/>
      <c r="B38" s="20"/>
      <c r="C38" s="42" t="s">
        <v>49</v>
      </c>
      <c r="D38" s="30" t="s">
        <v>42</v>
      </c>
      <c r="E38" s="30">
        <v>0.04</v>
      </c>
      <c r="F38" s="15">
        <f>ROUND(F34*E38,2)</f>
        <v>0</v>
      </c>
      <c r="G38" s="16"/>
      <c r="H38" s="17"/>
      <c r="I38" s="13"/>
      <c r="J38" s="31"/>
      <c r="K38" s="17"/>
      <c r="L38" s="13"/>
      <c r="M38" s="13"/>
      <c r="N38" s="32"/>
    </row>
    <row r="39" spans="1:14" s="2" customFormat="1" x14ac:dyDescent="0.25">
      <c r="A39" s="17">
        <v>10</v>
      </c>
      <c r="B39" s="28" t="s">
        <v>119</v>
      </c>
      <c r="C39" s="29" t="s">
        <v>115</v>
      </c>
      <c r="D39" s="30" t="s">
        <v>36</v>
      </c>
      <c r="E39" s="30"/>
      <c r="F39" s="108">
        <f>F28*10</f>
        <v>0.03</v>
      </c>
      <c r="G39" s="17"/>
      <c r="H39" s="17"/>
      <c r="I39" s="13"/>
      <c r="J39" s="31"/>
      <c r="K39" s="17"/>
      <c r="L39" s="13"/>
      <c r="M39" s="13"/>
      <c r="N39" s="32"/>
    </row>
    <row r="40" spans="1:14" s="2" customFormat="1" x14ac:dyDescent="0.25">
      <c r="A40" s="17"/>
      <c r="B40" s="22"/>
      <c r="C40" s="29" t="s">
        <v>37</v>
      </c>
      <c r="D40" s="30" t="s">
        <v>38</v>
      </c>
      <c r="E40" s="30">
        <v>13.4</v>
      </c>
      <c r="F40" s="15">
        <f>ROUND(F39*E40,2)</f>
        <v>0.4</v>
      </c>
      <c r="G40" s="17"/>
      <c r="H40" s="17"/>
      <c r="I40" s="13"/>
      <c r="J40" s="13"/>
      <c r="K40" s="17"/>
      <c r="L40" s="13"/>
      <c r="M40" s="13"/>
      <c r="N40" s="32"/>
    </row>
    <row r="41" spans="1:14" s="2" customFormat="1" x14ac:dyDescent="0.25">
      <c r="A41" s="17"/>
      <c r="B41" s="22"/>
      <c r="C41" s="29" t="s">
        <v>116</v>
      </c>
      <c r="D41" s="30" t="s">
        <v>52</v>
      </c>
      <c r="E41" s="30">
        <v>13</v>
      </c>
      <c r="F41" s="15">
        <f>ROUND(F39*E41,2)</f>
        <v>0.39</v>
      </c>
      <c r="G41" s="17"/>
      <c r="H41" s="17"/>
      <c r="I41" s="13"/>
      <c r="J41" s="31"/>
      <c r="K41" s="17"/>
      <c r="L41" s="13"/>
      <c r="M41" s="13"/>
      <c r="N41" s="32"/>
    </row>
    <row r="42" spans="1:14" ht="15.75" x14ac:dyDescent="0.3">
      <c r="A42" s="19"/>
      <c r="B42" s="19"/>
      <c r="C42" s="46" t="s">
        <v>30</v>
      </c>
      <c r="D42" s="79" t="s">
        <v>40</v>
      </c>
      <c r="E42" s="16"/>
      <c r="F42" s="19"/>
      <c r="G42" s="19"/>
      <c r="H42" s="26"/>
      <c r="I42" s="26"/>
      <c r="J42" s="26"/>
      <c r="K42" s="26"/>
      <c r="L42" s="26"/>
      <c r="M42" s="26">
        <f>SUM(M9:M41)</f>
        <v>0</v>
      </c>
    </row>
    <row r="43" spans="1:14" ht="15.75" x14ac:dyDescent="0.3">
      <c r="A43" s="19"/>
      <c r="B43" s="19"/>
      <c r="C43" s="48" t="s">
        <v>44</v>
      </c>
      <c r="D43" s="79" t="s">
        <v>2</v>
      </c>
      <c r="E43" s="25"/>
      <c r="F43" s="19"/>
      <c r="G43" s="19"/>
      <c r="H43" s="19"/>
      <c r="I43" s="19"/>
      <c r="J43" s="19"/>
      <c r="K43" s="19"/>
      <c r="L43" s="19"/>
      <c r="M43" s="26">
        <f>ROUND(0.1*M42,2)</f>
        <v>0</v>
      </c>
    </row>
    <row r="44" spans="1:14" ht="15.75" x14ac:dyDescent="0.3">
      <c r="A44" s="19"/>
      <c r="B44" s="19"/>
      <c r="C44" s="48" t="s">
        <v>30</v>
      </c>
      <c r="D44" s="79" t="s">
        <v>40</v>
      </c>
      <c r="E44" s="25"/>
      <c r="F44" s="19"/>
      <c r="G44" s="19"/>
      <c r="H44" s="19"/>
      <c r="I44" s="19"/>
      <c r="J44" s="19"/>
      <c r="K44" s="19"/>
      <c r="L44" s="19"/>
      <c r="M44" s="26">
        <f>SUM(M42:M43)</f>
        <v>0</v>
      </c>
    </row>
    <row r="45" spans="1:14" ht="15.75" x14ac:dyDescent="0.3">
      <c r="A45" s="19"/>
      <c r="B45" s="19"/>
      <c r="C45" s="48" t="s">
        <v>45</v>
      </c>
      <c r="D45" s="79" t="s">
        <v>2</v>
      </c>
      <c r="E45" s="25"/>
      <c r="F45" s="19"/>
      <c r="G45" s="19"/>
      <c r="H45" s="19"/>
      <c r="I45" s="19"/>
      <c r="J45" s="19"/>
      <c r="K45" s="19"/>
      <c r="L45" s="19"/>
      <c r="M45" s="26">
        <f>ROUND(0.08*M44,2)</f>
        <v>0</v>
      </c>
    </row>
    <row r="46" spans="1:14" ht="15.75" x14ac:dyDescent="0.3">
      <c r="A46" s="19"/>
      <c r="B46" s="19"/>
      <c r="C46" s="48" t="s">
        <v>46</v>
      </c>
      <c r="D46" s="79" t="s">
        <v>40</v>
      </c>
      <c r="E46" s="27"/>
      <c r="F46" s="19"/>
      <c r="G46" s="19"/>
      <c r="H46" s="19"/>
      <c r="I46" s="19"/>
      <c r="J46" s="19"/>
      <c r="K46" s="19"/>
      <c r="L46" s="19"/>
      <c r="M46" s="26">
        <f>SUM(M44:M45)</f>
        <v>0</v>
      </c>
    </row>
    <row r="48" spans="1:14" x14ac:dyDescent="0.25">
      <c r="C48" s="47"/>
    </row>
    <row r="49" spans="3:3" x14ac:dyDescent="0.25">
      <c r="C49" s="47"/>
    </row>
  </sheetData>
  <mergeCells count="15">
    <mergeCell ref="H5:K5"/>
    <mergeCell ref="A1:M1"/>
    <mergeCell ref="A2:M2"/>
    <mergeCell ref="A3:F3"/>
    <mergeCell ref="H3:K3"/>
    <mergeCell ref="B4:C4"/>
    <mergeCell ref="I6:J6"/>
    <mergeCell ref="K6:L6"/>
    <mergeCell ref="M6:M7"/>
    <mergeCell ref="A6:A7"/>
    <mergeCell ref="B6:B7"/>
    <mergeCell ref="C6:C7"/>
    <mergeCell ref="D6:D7"/>
    <mergeCell ref="E6:F6"/>
    <mergeCell ref="G6:H6"/>
  </mergeCells>
  <conditionalFormatting sqref="A8:IU41">
    <cfRule type="cellIs" dxfId="217" priority="24" stopIfTrue="1" operator="equal">
      <formula>8223.307275</formula>
    </cfRule>
  </conditionalFormatting>
  <conditionalFormatting sqref="HN42:IQ82 A42:HM59 IR42:IR59">
    <cfRule type="cellIs" dxfId="216" priority="23" stopIfTrue="1" operator="equal">
      <formula>8223.307275</formula>
    </cfRule>
  </conditionalFormatting>
  <conditionalFormatting sqref="A55:IU58">
    <cfRule type="cellIs" dxfId="215" priority="22" stopIfTrue="1" operator="equal">
      <formula>8223.307275</formula>
    </cfRule>
  </conditionalFormatting>
  <conditionalFormatting sqref="IS42:IU55">
    <cfRule type="cellIs" dxfId="214" priority="21" stopIfTrue="1" operator="equal">
      <formula>8223.307275</formula>
    </cfRule>
  </conditionalFormatting>
  <conditionalFormatting sqref="A62:IU62 IS67:IU78 A82:IU86 A102:IU129 A60:IU60 A61:IR61 A63:IR81 A87:IR101 A130:IR130">
    <cfRule type="cellIs" dxfId="213" priority="20" stopIfTrue="1" operator="equal">
      <formula>8223.307275</formula>
    </cfRule>
  </conditionalFormatting>
  <conditionalFormatting sqref="A62:IO68">
    <cfRule type="cellIs" dxfId="212" priority="19" stopIfTrue="1" operator="equal">
      <formula>8223.307275</formula>
    </cfRule>
  </conditionalFormatting>
  <conditionalFormatting sqref="A89:IO95 HN57:IR67 HN68:IO81">
    <cfRule type="cellIs" dxfId="211" priority="18" stopIfTrue="1" operator="equal">
      <formula>8223.307275</formula>
    </cfRule>
  </conditionalFormatting>
  <conditionalFormatting sqref="A42:IQ113">
    <cfRule type="cellIs" dxfId="210" priority="17" stopIfTrue="1" operator="equal">
      <formula>8223.307275</formula>
    </cfRule>
  </conditionalFormatting>
  <conditionalFormatting sqref="A93:IO99 A43:HM92 HN61:IR71 HN44:IO60 HN72:IO85">
    <cfRule type="cellIs" dxfId="209" priority="16" stopIfTrue="1" operator="equal">
      <formula>8223.307275</formula>
    </cfRule>
  </conditionalFormatting>
  <conditionalFormatting sqref="D42:E46">
    <cfRule type="cellIs" dxfId="208" priority="15" stopIfTrue="1" operator="equal">
      <formula>8223.307275</formula>
    </cfRule>
  </conditionalFormatting>
  <conditionalFormatting sqref="D42:D46">
    <cfRule type="cellIs" dxfId="207" priority="14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2"/>
  <sheetViews>
    <sheetView topLeftCell="A52" zoomScaleNormal="100" workbookViewId="0">
      <selection activeCell="F64" sqref="F64"/>
    </sheetView>
  </sheetViews>
  <sheetFormatPr defaultRowHeight="15" x14ac:dyDescent="0.25"/>
  <cols>
    <col min="1" max="1" width="3" style="47" customWidth="1"/>
    <col min="2" max="2" width="10.85546875" style="47" customWidth="1"/>
    <col min="3" max="3" width="31.140625" style="49" customWidth="1"/>
    <col min="4" max="4" width="7.7109375" style="47" customWidth="1"/>
    <col min="5" max="5" width="10.85546875" style="47" customWidth="1"/>
    <col min="6" max="6" width="9.42578125" style="47" customWidth="1"/>
    <col min="7" max="7" width="8.28515625" style="47" customWidth="1"/>
    <col min="8" max="8" width="8.42578125" style="47" customWidth="1"/>
    <col min="9" max="9" width="6.7109375" style="47" customWidth="1"/>
    <col min="10" max="10" width="9.140625" style="47"/>
    <col min="11" max="11" width="6.85546875" style="47" customWidth="1"/>
    <col min="12" max="12" width="7" style="47" customWidth="1"/>
    <col min="13" max="13" width="10.140625" style="47" customWidth="1"/>
    <col min="14" max="16384" width="9.140625" style="47"/>
  </cols>
  <sheetData>
    <row r="1" spans="1:256" s="1" customFormat="1" x14ac:dyDescent="0.3">
      <c r="A1" s="155" t="s">
        <v>67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256" s="2" customFormat="1" x14ac:dyDescent="0.25">
      <c r="A2" s="147" t="s">
        <v>68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256" s="2" customFormat="1" ht="18" x14ac:dyDescent="0.25">
      <c r="A3" s="156"/>
      <c r="B3" s="156"/>
      <c r="C3" s="156"/>
      <c r="D3" s="156"/>
      <c r="E3" s="156"/>
      <c r="F3" s="156"/>
      <c r="G3" s="33"/>
      <c r="H3" s="157"/>
      <c r="I3" s="157"/>
      <c r="J3" s="157"/>
      <c r="K3" s="157"/>
      <c r="L3" s="3"/>
      <c r="M3" s="113"/>
    </row>
    <row r="4" spans="1:256" s="2" customFormat="1" x14ac:dyDescent="0.25">
      <c r="B4" s="148"/>
      <c r="C4" s="148"/>
      <c r="D4" s="3"/>
      <c r="I4" s="4"/>
      <c r="J4" s="112"/>
      <c r="K4" s="112"/>
      <c r="L4" s="3"/>
      <c r="M4" s="113"/>
    </row>
    <row r="5" spans="1:256" s="2" customFormat="1" x14ac:dyDescent="0.25">
      <c r="A5" s="5"/>
      <c r="B5" s="5"/>
      <c r="C5" s="34"/>
      <c r="D5" s="6"/>
      <c r="E5" s="6"/>
      <c r="F5" s="3"/>
      <c r="G5" s="111"/>
      <c r="H5" s="149"/>
      <c r="I5" s="149"/>
      <c r="J5" s="149"/>
      <c r="K5" s="149"/>
      <c r="L5" s="3"/>
      <c r="M5" s="113"/>
    </row>
    <row r="6" spans="1:256" s="6" customFormat="1" ht="30.75" customHeight="1" x14ac:dyDescent="0.25">
      <c r="A6" s="150" t="s">
        <v>11</v>
      </c>
      <c r="B6" s="151" t="s">
        <v>25</v>
      </c>
      <c r="C6" s="153" t="s">
        <v>26</v>
      </c>
      <c r="D6" s="150" t="s">
        <v>27</v>
      </c>
      <c r="E6" s="142" t="s">
        <v>28</v>
      </c>
      <c r="F6" s="143"/>
      <c r="G6" s="142" t="s">
        <v>31</v>
      </c>
      <c r="H6" s="143"/>
      <c r="I6" s="142" t="s">
        <v>34</v>
      </c>
      <c r="J6" s="143"/>
      <c r="K6" s="142" t="s">
        <v>35</v>
      </c>
      <c r="L6" s="143"/>
      <c r="M6" s="144" t="s">
        <v>33</v>
      </c>
    </row>
    <row r="7" spans="1:256" s="6" customFormat="1" ht="30" x14ac:dyDescent="0.25">
      <c r="A7" s="150"/>
      <c r="B7" s="152"/>
      <c r="C7" s="154"/>
      <c r="D7" s="150"/>
      <c r="E7" s="7" t="s">
        <v>29</v>
      </c>
      <c r="F7" s="7" t="s">
        <v>30</v>
      </c>
      <c r="G7" s="7" t="s">
        <v>32</v>
      </c>
      <c r="H7" s="8" t="s">
        <v>33</v>
      </c>
      <c r="I7" s="7" t="s">
        <v>32</v>
      </c>
      <c r="J7" s="8" t="s">
        <v>33</v>
      </c>
      <c r="K7" s="7" t="s">
        <v>32</v>
      </c>
      <c r="L7" s="8" t="s">
        <v>33</v>
      </c>
      <c r="M7" s="144"/>
      <c r="O7" s="111"/>
    </row>
    <row r="8" spans="1:256" s="6" customFormat="1" x14ac:dyDescent="0.25">
      <c r="A8" s="9">
        <v>1</v>
      </c>
      <c r="B8" s="10">
        <v>2</v>
      </c>
      <c r="C8" s="35">
        <v>3</v>
      </c>
      <c r="D8" s="10">
        <v>4</v>
      </c>
      <c r="E8" s="9">
        <v>5</v>
      </c>
      <c r="F8" s="10">
        <v>6</v>
      </c>
      <c r="G8" s="11">
        <v>7</v>
      </c>
      <c r="H8" s="10">
        <v>8</v>
      </c>
      <c r="I8" s="9">
        <v>9</v>
      </c>
      <c r="J8" s="10">
        <v>10</v>
      </c>
      <c r="K8" s="9">
        <v>11</v>
      </c>
      <c r="L8" s="11">
        <v>12</v>
      </c>
      <c r="M8" s="10" t="s">
        <v>1</v>
      </c>
    </row>
    <row r="9" spans="1:256" s="1" customFormat="1" ht="45" x14ac:dyDescent="0.3">
      <c r="A9" s="17">
        <v>1</v>
      </c>
      <c r="B9" s="24" t="s">
        <v>69</v>
      </c>
      <c r="C9" s="18" t="s">
        <v>125</v>
      </c>
      <c r="D9" s="13" t="s">
        <v>36</v>
      </c>
      <c r="E9" s="70"/>
      <c r="F9" s="45">
        <v>1.3</v>
      </c>
      <c r="G9" s="13"/>
      <c r="H9" s="13"/>
      <c r="I9" s="13"/>
      <c r="J9" s="13"/>
      <c r="K9" s="13"/>
      <c r="L9" s="13"/>
      <c r="M9" s="1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x14ac:dyDescent="0.3">
      <c r="A10" s="17"/>
      <c r="B10" s="22"/>
      <c r="C10" s="18" t="s">
        <v>37</v>
      </c>
      <c r="D10" s="13" t="s">
        <v>38</v>
      </c>
      <c r="E10" s="15">
        <v>15</v>
      </c>
      <c r="F10" s="13">
        <f>ROUND(F9*E10,2)</f>
        <v>19.5</v>
      </c>
      <c r="G10" s="13"/>
      <c r="H10" s="13"/>
      <c r="I10" s="13"/>
      <c r="J10" s="13"/>
      <c r="K10" s="13"/>
      <c r="L10" s="13"/>
      <c r="M10" s="1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x14ac:dyDescent="0.3">
      <c r="A11" s="17"/>
      <c r="B11" s="73"/>
      <c r="C11" s="18" t="s">
        <v>70</v>
      </c>
      <c r="D11" s="15" t="s">
        <v>52</v>
      </c>
      <c r="E11" s="15">
        <v>2.16</v>
      </c>
      <c r="F11" s="13">
        <f>ROUND(F9*E11,2)</f>
        <v>2.81</v>
      </c>
      <c r="G11" s="13"/>
      <c r="H11" s="13"/>
      <c r="I11" s="13"/>
      <c r="J11" s="13"/>
      <c r="K11" s="13"/>
      <c r="L11" s="13"/>
      <c r="M11" s="13"/>
      <c r="N11" s="2"/>
      <c r="O11" s="2"/>
      <c r="P11" s="2"/>
      <c r="Q11" s="2"/>
      <c r="R11" s="7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x14ac:dyDescent="0.3">
      <c r="A12" s="17"/>
      <c r="B12" s="71"/>
      <c r="C12" s="18" t="s">
        <v>71</v>
      </c>
      <c r="D12" s="13" t="s">
        <v>52</v>
      </c>
      <c r="E12" s="15">
        <v>0.97</v>
      </c>
      <c r="F12" s="13">
        <f>ROUND(F9*E12,2)</f>
        <v>1.26</v>
      </c>
      <c r="G12" s="13"/>
      <c r="H12" s="13"/>
      <c r="I12" s="13"/>
      <c r="J12" s="13"/>
      <c r="K12" s="13"/>
      <c r="L12" s="13"/>
      <c r="M12" s="13"/>
      <c r="N12" s="2"/>
      <c r="O12" s="7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30" x14ac:dyDescent="0.3">
      <c r="A13" s="17"/>
      <c r="B13" s="38"/>
      <c r="C13" s="18" t="s">
        <v>72</v>
      </c>
      <c r="D13" s="13" t="s">
        <v>52</v>
      </c>
      <c r="E13" s="15">
        <v>2.73</v>
      </c>
      <c r="F13" s="13">
        <f>ROUND(F9*E13,2)</f>
        <v>3.55</v>
      </c>
      <c r="G13" s="13"/>
      <c r="H13" s="13"/>
      <c r="I13" s="13"/>
      <c r="J13" s="13"/>
      <c r="K13" s="13"/>
      <c r="L13" s="13"/>
      <c r="M13" s="1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x14ac:dyDescent="0.3">
      <c r="A14" s="17"/>
      <c r="B14" s="73"/>
      <c r="C14" s="18" t="s">
        <v>65</v>
      </c>
      <c r="D14" s="15" t="s">
        <v>42</v>
      </c>
      <c r="E14" s="15">
        <v>122</v>
      </c>
      <c r="F14" s="13">
        <f>ROUND(F9*E14,2)</f>
        <v>158.6</v>
      </c>
      <c r="G14" s="13"/>
      <c r="H14" s="13"/>
      <c r="I14" s="13"/>
      <c r="J14" s="13"/>
      <c r="K14" s="13"/>
      <c r="L14" s="13"/>
      <c r="M14" s="1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x14ac:dyDescent="0.3">
      <c r="A15" s="17"/>
      <c r="B15" s="24"/>
      <c r="C15" s="18" t="s">
        <v>73</v>
      </c>
      <c r="D15" s="15" t="s">
        <v>42</v>
      </c>
      <c r="E15" s="15">
        <v>7</v>
      </c>
      <c r="F15" s="13">
        <f>ROUND(F9*E15,2)</f>
        <v>9.1</v>
      </c>
      <c r="G15" s="21"/>
      <c r="H15" s="13"/>
      <c r="I15" s="13"/>
      <c r="J15" s="13"/>
      <c r="K15" s="13"/>
      <c r="L15" s="13"/>
      <c r="M15" s="1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30" x14ac:dyDescent="0.3">
      <c r="A16" s="17">
        <v>2</v>
      </c>
      <c r="B16" s="28" t="s">
        <v>130</v>
      </c>
      <c r="C16" s="75" t="s">
        <v>129</v>
      </c>
      <c r="D16" s="13" t="s">
        <v>74</v>
      </c>
      <c r="E16" s="70"/>
      <c r="F16" s="37">
        <v>1.3</v>
      </c>
      <c r="G16" s="13"/>
      <c r="H16" s="13"/>
      <c r="I16" s="13"/>
      <c r="J16" s="13"/>
      <c r="K16" s="13"/>
      <c r="L16" s="13"/>
      <c r="M16" s="1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x14ac:dyDescent="0.3">
      <c r="A17" s="17"/>
      <c r="B17" s="22"/>
      <c r="C17" s="18" t="s">
        <v>37</v>
      </c>
      <c r="D17" s="13" t="s">
        <v>38</v>
      </c>
      <c r="E17" s="15">
        <v>33</v>
      </c>
      <c r="F17" s="13">
        <f>ROUND(F16*E17,2)</f>
        <v>42.9</v>
      </c>
      <c r="G17" s="13"/>
      <c r="H17" s="13"/>
      <c r="I17" s="13"/>
      <c r="J17" s="13"/>
      <c r="K17" s="13"/>
      <c r="L17" s="13"/>
      <c r="M17" s="1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x14ac:dyDescent="0.3">
      <c r="A18" s="17"/>
      <c r="B18" s="73"/>
      <c r="C18" s="18" t="s">
        <v>70</v>
      </c>
      <c r="D18" s="15" t="s">
        <v>52</v>
      </c>
      <c r="E18" s="15">
        <v>0.42</v>
      </c>
      <c r="F18" s="13">
        <f>ROUND(F16*E18,2)</f>
        <v>0.55000000000000004</v>
      </c>
      <c r="G18" s="13"/>
      <c r="H18" s="13"/>
      <c r="I18" s="13"/>
      <c r="J18" s="13"/>
      <c r="K18" s="13"/>
      <c r="L18" s="13"/>
      <c r="M18" s="13"/>
      <c r="N18" s="2"/>
      <c r="O18" s="2"/>
      <c r="P18" s="2"/>
      <c r="Q18" s="2"/>
      <c r="R18" s="7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x14ac:dyDescent="0.3">
      <c r="A19" s="17"/>
      <c r="B19" s="73"/>
      <c r="C19" s="18" t="s">
        <v>51</v>
      </c>
      <c r="D19" s="15" t="s">
        <v>52</v>
      </c>
      <c r="E19" s="15">
        <v>2.58</v>
      </c>
      <c r="F19" s="13">
        <f>ROUND(F16*E19,2)</f>
        <v>3.35</v>
      </c>
      <c r="G19" s="13"/>
      <c r="H19" s="13"/>
      <c r="I19" s="13"/>
      <c r="J19" s="13"/>
      <c r="K19" s="13"/>
      <c r="L19" s="13"/>
      <c r="M19" s="1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30" x14ac:dyDescent="0.3">
      <c r="A20" s="17"/>
      <c r="B20" s="71"/>
      <c r="C20" s="18" t="s">
        <v>75</v>
      </c>
      <c r="D20" s="13" t="s">
        <v>52</v>
      </c>
      <c r="E20" s="15">
        <v>11.2</v>
      </c>
      <c r="F20" s="13">
        <f>ROUND(F16*E20,2)</f>
        <v>14.56</v>
      </c>
      <c r="G20" s="13"/>
      <c r="H20" s="13"/>
      <c r="I20" s="13"/>
      <c r="J20" s="13"/>
      <c r="K20" s="13"/>
      <c r="L20" s="13"/>
      <c r="M20" s="1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30" x14ac:dyDescent="0.3">
      <c r="A21" s="17"/>
      <c r="B21" s="71"/>
      <c r="C21" s="18" t="s">
        <v>76</v>
      </c>
      <c r="D21" s="13" t="s">
        <v>52</v>
      </c>
      <c r="E21" s="15">
        <v>24.8</v>
      </c>
      <c r="F21" s="13">
        <f>ROUND(F16*E21,2)</f>
        <v>32.24</v>
      </c>
      <c r="G21" s="13"/>
      <c r="H21" s="13"/>
      <c r="I21" s="13"/>
      <c r="J21" s="13"/>
      <c r="K21" s="13"/>
      <c r="L21" s="13"/>
      <c r="M21" s="1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x14ac:dyDescent="0.3">
      <c r="A22" s="17"/>
      <c r="B22" s="71"/>
      <c r="C22" s="18" t="s">
        <v>71</v>
      </c>
      <c r="D22" s="13" t="s">
        <v>52</v>
      </c>
      <c r="E22" s="84">
        <v>4.1399999999999997</v>
      </c>
      <c r="F22" s="13">
        <f>ROUND(F16*E22,2)</f>
        <v>5.38</v>
      </c>
      <c r="G22" s="13"/>
      <c r="H22" s="13"/>
      <c r="I22" s="13"/>
      <c r="J22" s="13"/>
      <c r="K22" s="13"/>
      <c r="L22" s="13"/>
      <c r="M22" s="13"/>
      <c r="N22" s="2"/>
      <c r="O22" s="7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x14ac:dyDescent="0.3">
      <c r="A23" s="17"/>
      <c r="B23" s="38"/>
      <c r="C23" s="78" t="s">
        <v>77</v>
      </c>
      <c r="D23" s="13" t="s">
        <v>52</v>
      </c>
      <c r="E23" s="84">
        <v>0.53</v>
      </c>
      <c r="F23" s="13">
        <f>ROUND(F16*E23,2)</f>
        <v>0.69</v>
      </c>
      <c r="G23" s="13"/>
      <c r="H23" s="13"/>
      <c r="I23" s="13"/>
      <c r="J23" s="13"/>
      <c r="K23" s="13"/>
      <c r="L23" s="13"/>
      <c r="M23" s="1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x14ac:dyDescent="0.3">
      <c r="A24" s="17"/>
      <c r="B24" s="73"/>
      <c r="C24" s="18" t="s">
        <v>49</v>
      </c>
      <c r="D24" s="15" t="s">
        <v>42</v>
      </c>
      <c r="E24" s="15">
        <f>189+15</f>
        <v>204</v>
      </c>
      <c r="F24" s="13">
        <f>ROUND(F16*E24,2)</f>
        <v>265.2</v>
      </c>
      <c r="G24" s="13"/>
      <c r="H24" s="13"/>
      <c r="I24" s="13"/>
      <c r="J24" s="13"/>
      <c r="K24" s="13"/>
      <c r="L24" s="13"/>
      <c r="M24" s="1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x14ac:dyDescent="0.3">
      <c r="A25" s="17"/>
      <c r="B25" s="24"/>
      <c r="C25" s="18" t="s">
        <v>73</v>
      </c>
      <c r="D25" s="15" t="s">
        <v>42</v>
      </c>
      <c r="E25" s="15">
        <v>30</v>
      </c>
      <c r="F25" s="13">
        <f>ROUND(F16*E25,2)</f>
        <v>39</v>
      </c>
      <c r="G25" s="21"/>
      <c r="H25" s="13"/>
      <c r="I25" s="13"/>
      <c r="J25" s="13"/>
      <c r="K25" s="13"/>
      <c r="L25" s="13"/>
      <c r="M25" s="1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x14ac:dyDescent="0.3">
      <c r="A26" s="76">
        <v>3</v>
      </c>
      <c r="B26" s="77" t="s">
        <v>92</v>
      </c>
      <c r="C26" s="75" t="s">
        <v>93</v>
      </c>
      <c r="D26" s="85" t="s">
        <v>43</v>
      </c>
      <c r="E26" s="94"/>
      <c r="F26" s="110">
        <v>0.84</v>
      </c>
      <c r="G26" s="85"/>
      <c r="H26" s="85"/>
      <c r="I26" s="85"/>
      <c r="J26" s="85"/>
      <c r="K26" s="85"/>
      <c r="L26" s="85"/>
      <c r="M26" s="85"/>
    </row>
    <row r="27" spans="1:256" s="1" customFormat="1" x14ac:dyDescent="0.3">
      <c r="A27" s="76"/>
      <c r="B27" s="77"/>
      <c r="C27" s="75" t="s">
        <v>94</v>
      </c>
      <c r="D27" s="85" t="s">
        <v>52</v>
      </c>
      <c r="E27" s="84">
        <v>0.3</v>
      </c>
      <c r="F27" s="85">
        <f>ROUND(F26*E27,2)</f>
        <v>0.25</v>
      </c>
      <c r="G27" s="85"/>
      <c r="H27" s="85"/>
      <c r="I27" s="85"/>
      <c r="J27" s="85"/>
      <c r="K27" s="85"/>
      <c r="L27" s="85"/>
      <c r="M27" s="85"/>
    </row>
    <row r="28" spans="1:256" s="1" customFormat="1" x14ac:dyDescent="0.3">
      <c r="A28" s="76"/>
      <c r="B28" s="77"/>
      <c r="C28" s="75" t="s">
        <v>95</v>
      </c>
      <c r="D28" s="95" t="s">
        <v>43</v>
      </c>
      <c r="E28" s="84">
        <v>1.03</v>
      </c>
      <c r="F28" s="85">
        <f>ROUND(F26*E28,2)</f>
        <v>0.87</v>
      </c>
      <c r="G28" s="85"/>
      <c r="H28" s="85"/>
      <c r="I28" s="85"/>
      <c r="J28" s="85"/>
      <c r="K28" s="85"/>
      <c r="L28" s="85"/>
      <c r="M28" s="85"/>
    </row>
    <row r="29" spans="1:256" s="2" customFormat="1" ht="60" x14ac:dyDescent="0.25">
      <c r="A29" s="17">
        <v>4</v>
      </c>
      <c r="B29" s="24" t="s">
        <v>123</v>
      </c>
      <c r="C29" s="29" t="s">
        <v>120</v>
      </c>
      <c r="D29" s="30" t="s">
        <v>74</v>
      </c>
      <c r="E29" s="30"/>
      <c r="F29" s="45">
        <v>1.2</v>
      </c>
      <c r="G29" s="17"/>
      <c r="H29" s="17"/>
      <c r="I29" s="13"/>
      <c r="J29" s="31"/>
      <c r="K29" s="17"/>
      <c r="L29" s="13"/>
      <c r="M29" s="13"/>
    </row>
    <row r="30" spans="1:256" s="2" customFormat="1" x14ac:dyDescent="0.25">
      <c r="A30" s="17"/>
      <c r="B30" s="38"/>
      <c r="C30" s="39" t="s">
        <v>37</v>
      </c>
      <c r="D30" s="17" t="s">
        <v>38</v>
      </c>
      <c r="E30" s="21">
        <f>37.5+0.07*4</f>
        <v>37.78</v>
      </c>
      <c r="F30" s="13">
        <f>ROUND(F29*E30,2)</f>
        <v>45.34</v>
      </c>
      <c r="G30" s="40"/>
      <c r="H30" s="40"/>
      <c r="I30" s="13"/>
      <c r="J30" s="13"/>
      <c r="K30" s="40"/>
      <c r="L30" s="40"/>
      <c r="M30" s="13"/>
      <c r="N30" s="72"/>
      <c r="R30" s="72"/>
    </row>
    <row r="31" spans="1:256" s="2" customFormat="1" x14ac:dyDescent="0.25">
      <c r="A31" s="17"/>
      <c r="B31" s="38"/>
      <c r="C31" s="39" t="s">
        <v>96</v>
      </c>
      <c r="D31" s="17" t="s">
        <v>52</v>
      </c>
      <c r="E31" s="74">
        <v>3.02</v>
      </c>
      <c r="F31" s="13">
        <f>ROUND(E31*F29,2)</f>
        <v>3.62</v>
      </c>
      <c r="G31" s="40"/>
      <c r="H31" s="40"/>
      <c r="I31" s="13"/>
      <c r="J31" s="31"/>
      <c r="K31" s="17"/>
      <c r="L31" s="13"/>
      <c r="M31" s="13"/>
    </row>
    <row r="32" spans="1:256" s="2" customFormat="1" x14ac:dyDescent="0.3">
      <c r="A32" s="17"/>
      <c r="B32" s="40"/>
      <c r="C32" s="96" t="s">
        <v>97</v>
      </c>
      <c r="D32" s="97" t="s">
        <v>52</v>
      </c>
      <c r="E32" s="98">
        <v>3.7</v>
      </c>
      <c r="F32" s="13">
        <f>ROUND(E32*F29,2)</f>
        <v>4.4400000000000004</v>
      </c>
      <c r="G32" s="13"/>
      <c r="H32" s="13"/>
      <c r="I32" s="19"/>
      <c r="J32" s="14"/>
      <c r="K32" s="20"/>
      <c r="L32" s="13"/>
      <c r="M32" s="13"/>
    </row>
    <row r="33" spans="1:256" s="2" customFormat="1" x14ac:dyDescent="0.3">
      <c r="A33" s="17"/>
      <c r="B33" s="40"/>
      <c r="C33" s="96" t="s">
        <v>98</v>
      </c>
      <c r="D33" s="97" t="s">
        <v>52</v>
      </c>
      <c r="E33" s="21">
        <v>11.1</v>
      </c>
      <c r="F33" s="13">
        <f>ROUND(E33*F29,2)</f>
        <v>13.32</v>
      </c>
      <c r="G33" s="13"/>
      <c r="H33" s="13"/>
      <c r="I33" s="19"/>
      <c r="J33" s="14"/>
      <c r="K33" s="20"/>
      <c r="L33" s="13"/>
      <c r="M33" s="13"/>
    </row>
    <row r="34" spans="1:256" s="2" customFormat="1" x14ac:dyDescent="0.25">
      <c r="A34" s="17"/>
      <c r="B34" s="40"/>
      <c r="C34" s="39" t="s">
        <v>39</v>
      </c>
      <c r="D34" s="17" t="s">
        <v>40</v>
      </c>
      <c r="E34" s="74">
        <v>2.2999999999999998</v>
      </c>
      <c r="F34" s="13">
        <f>ROUND(E34*F29,2)</f>
        <v>2.76</v>
      </c>
      <c r="G34" s="17"/>
      <c r="H34" s="17"/>
      <c r="I34" s="13"/>
      <c r="J34" s="31"/>
      <c r="K34" s="13"/>
      <c r="L34" s="13"/>
      <c r="M34" s="13"/>
    </row>
    <row r="35" spans="1:256" s="2" customFormat="1" x14ac:dyDescent="0.25">
      <c r="A35" s="17"/>
      <c r="B35" s="40"/>
      <c r="C35" s="39" t="s">
        <v>121</v>
      </c>
      <c r="D35" s="17" t="s">
        <v>43</v>
      </c>
      <c r="E35" s="98">
        <f>93.1+11.6*4</f>
        <v>139.5</v>
      </c>
      <c r="F35" s="13">
        <f>ROUND(E35*F29,2)</f>
        <v>167.4</v>
      </c>
      <c r="G35" s="13"/>
      <c r="H35" s="13"/>
      <c r="I35" s="13"/>
      <c r="J35" s="31"/>
      <c r="K35" s="13"/>
      <c r="L35" s="13"/>
      <c r="M35" s="13"/>
    </row>
    <row r="36" spans="1:256" s="2" customFormat="1" x14ac:dyDescent="0.25">
      <c r="A36" s="17"/>
      <c r="B36" s="40"/>
      <c r="C36" s="39" t="s">
        <v>41</v>
      </c>
      <c r="D36" s="17" t="s">
        <v>40</v>
      </c>
      <c r="E36" s="98">
        <f>14.5+0.02*4</f>
        <v>14.58</v>
      </c>
      <c r="F36" s="13">
        <f>ROUND(E36*F29,2)</f>
        <v>17.5</v>
      </c>
      <c r="G36" s="13"/>
      <c r="H36" s="13"/>
      <c r="I36" s="13"/>
      <c r="J36" s="31"/>
      <c r="K36" s="13"/>
      <c r="L36" s="13"/>
      <c r="M36" s="13"/>
    </row>
    <row r="37" spans="1:256" s="1" customFormat="1" x14ac:dyDescent="0.3">
      <c r="A37" s="76">
        <v>5</v>
      </c>
      <c r="B37" s="77" t="s">
        <v>92</v>
      </c>
      <c r="C37" s="75" t="s">
        <v>93</v>
      </c>
      <c r="D37" s="85" t="s">
        <v>43</v>
      </c>
      <c r="E37" s="94"/>
      <c r="F37" s="110">
        <v>0.42</v>
      </c>
      <c r="G37" s="85"/>
      <c r="H37" s="85"/>
      <c r="I37" s="85"/>
      <c r="J37" s="85"/>
      <c r="K37" s="85"/>
      <c r="L37" s="85"/>
      <c r="M37" s="85"/>
    </row>
    <row r="38" spans="1:256" s="1" customFormat="1" x14ac:dyDescent="0.3">
      <c r="A38" s="76"/>
      <c r="B38" s="77"/>
      <c r="C38" s="75" t="s">
        <v>94</v>
      </c>
      <c r="D38" s="85" t="s">
        <v>52</v>
      </c>
      <c r="E38" s="84">
        <v>0.3</v>
      </c>
      <c r="F38" s="85">
        <f>ROUND(F37*E38,2)</f>
        <v>0.13</v>
      </c>
      <c r="G38" s="85"/>
      <c r="H38" s="85"/>
      <c r="I38" s="85"/>
      <c r="J38" s="85"/>
      <c r="K38" s="85"/>
      <c r="L38" s="85"/>
      <c r="M38" s="85"/>
    </row>
    <row r="39" spans="1:256" s="1" customFormat="1" x14ac:dyDescent="0.3">
      <c r="A39" s="76"/>
      <c r="B39" s="77"/>
      <c r="C39" s="75" t="s">
        <v>95</v>
      </c>
      <c r="D39" s="95" t="s">
        <v>43</v>
      </c>
      <c r="E39" s="84">
        <v>1.03</v>
      </c>
      <c r="F39" s="85">
        <f>ROUND(F37*E39,2)</f>
        <v>0.43</v>
      </c>
      <c r="G39" s="85"/>
      <c r="H39" s="85"/>
      <c r="I39" s="85"/>
      <c r="J39" s="85"/>
      <c r="K39" s="85"/>
      <c r="L39" s="85"/>
      <c r="M39" s="85"/>
    </row>
    <row r="40" spans="1:256" s="2" customFormat="1" ht="60" x14ac:dyDescent="0.25">
      <c r="A40" s="17">
        <v>6</v>
      </c>
      <c r="B40" s="24" t="s">
        <v>124</v>
      </c>
      <c r="C40" s="29" t="s">
        <v>122</v>
      </c>
      <c r="D40" s="30" t="s">
        <v>74</v>
      </c>
      <c r="E40" s="30"/>
      <c r="F40" s="45">
        <v>1.2</v>
      </c>
      <c r="G40" s="17"/>
      <c r="H40" s="17"/>
      <c r="I40" s="13"/>
      <c r="J40" s="31"/>
      <c r="K40" s="17"/>
      <c r="L40" s="13"/>
      <c r="M40" s="13"/>
    </row>
    <row r="41" spans="1:256" s="2" customFormat="1" x14ac:dyDescent="0.25">
      <c r="A41" s="17"/>
      <c r="B41" s="38"/>
      <c r="C41" s="39" t="s">
        <v>37</v>
      </c>
      <c r="D41" s="17" t="s">
        <v>38</v>
      </c>
      <c r="E41" s="21">
        <v>37.5</v>
      </c>
      <c r="F41" s="13">
        <f>ROUND(F40*E41,2)</f>
        <v>45</v>
      </c>
      <c r="G41" s="40"/>
      <c r="H41" s="40"/>
      <c r="I41" s="13"/>
      <c r="J41" s="13"/>
      <c r="K41" s="40"/>
      <c r="L41" s="40"/>
      <c r="M41" s="13"/>
      <c r="N41" s="72"/>
    </row>
    <row r="42" spans="1:256" s="2" customFormat="1" x14ac:dyDescent="0.25">
      <c r="A42" s="17"/>
      <c r="B42" s="38"/>
      <c r="C42" s="39" t="s">
        <v>96</v>
      </c>
      <c r="D42" s="17" t="s">
        <v>52</v>
      </c>
      <c r="E42" s="74">
        <v>3.02</v>
      </c>
      <c r="F42" s="13">
        <f>ROUND(E42*F40,2)</f>
        <v>3.62</v>
      </c>
      <c r="G42" s="40"/>
      <c r="H42" s="40"/>
      <c r="I42" s="13"/>
      <c r="J42" s="31"/>
      <c r="K42" s="17"/>
      <c r="L42" s="13"/>
      <c r="M42" s="13"/>
    </row>
    <row r="43" spans="1:256" s="2" customFormat="1" x14ac:dyDescent="0.3">
      <c r="A43" s="17"/>
      <c r="B43" s="40"/>
      <c r="C43" s="96" t="s">
        <v>97</v>
      </c>
      <c r="D43" s="97" t="s">
        <v>52</v>
      </c>
      <c r="E43" s="98">
        <v>3.7</v>
      </c>
      <c r="F43" s="13">
        <f>ROUND(E43*F40,2)</f>
        <v>4.4400000000000004</v>
      </c>
      <c r="G43" s="13"/>
      <c r="H43" s="13"/>
      <c r="I43" s="19"/>
      <c r="J43" s="14"/>
      <c r="K43" s="20"/>
      <c r="L43" s="13"/>
      <c r="M43" s="13"/>
    </row>
    <row r="44" spans="1:256" s="2" customFormat="1" x14ac:dyDescent="0.3">
      <c r="A44" s="17"/>
      <c r="B44" s="40"/>
      <c r="C44" s="96" t="s">
        <v>98</v>
      </c>
      <c r="D44" s="97" t="s">
        <v>52</v>
      </c>
      <c r="E44" s="21">
        <v>11.1</v>
      </c>
      <c r="F44" s="13">
        <f>ROUND(E44*F40,2)</f>
        <v>13.32</v>
      </c>
      <c r="G44" s="13"/>
      <c r="H44" s="13"/>
      <c r="I44" s="19"/>
      <c r="J44" s="14"/>
      <c r="K44" s="20"/>
      <c r="L44" s="13"/>
      <c r="M44" s="13"/>
    </row>
    <row r="45" spans="1:256" s="2" customFormat="1" x14ac:dyDescent="0.25">
      <c r="A45" s="17"/>
      <c r="B45" s="40"/>
      <c r="C45" s="39" t="s">
        <v>39</v>
      </c>
      <c r="D45" s="17" t="s">
        <v>40</v>
      </c>
      <c r="E45" s="74">
        <v>2.2999999999999998</v>
      </c>
      <c r="F45" s="13">
        <f>ROUND(E45*F40,2)</f>
        <v>2.76</v>
      </c>
      <c r="G45" s="17"/>
      <c r="H45" s="17"/>
      <c r="I45" s="13"/>
      <c r="J45" s="31"/>
      <c r="K45" s="13"/>
      <c r="L45" s="13"/>
      <c r="M45" s="13"/>
    </row>
    <row r="46" spans="1:256" s="2" customFormat="1" x14ac:dyDescent="0.25">
      <c r="A46" s="17"/>
      <c r="B46" s="40"/>
      <c r="C46" s="39" t="s">
        <v>99</v>
      </c>
      <c r="D46" s="17" t="s">
        <v>43</v>
      </c>
      <c r="E46" s="98">
        <v>97.4</v>
      </c>
      <c r="F46" s="13">
        <f>ROUND(E46*F40,2)</f>
        <v>116.88</v>
      </c>
      <c r="G46" s="13"/>
      <c r="H46" s="13"/>
      <c r="I46" s="13"/>
      <c r="J46" s="31"/>
      <c r="K46" s="13"/>
      <c r="L46" s="13"/>
      <c r="M46" s="13"/>
    </row>
    <row r="47" spans="1:256" s="2" customFormat="1" x14ac:dyDescent="0.25">
      <c r="A47" s="17"/>
      <c r="B47" s="40"/>
      <c r="C47" s="39" t="s">
        <v>41</v>
      </c>
      <c r="D47" s="17" t="s">
        <v>40</v>
      </c>
      <c r="E47" s="98">
        <v>14.5</v>
      </c>
      <c r="F47" s="13">
        <f>ROUND(F40*E47,2)</f>
        <v>17.399999999999999</v>
      </c>
      <c r="G47" s="13"/>
      <c r="H47" s="13"/>
      <c r="I47" s="13"/>
      <c r="J47" s="31"/>
      <c r="K47" s="13"/>
      <c r="L47" s="13"/>
      <c r="M47" s="13"/>
    </row>
    <row r="48" spans="1:256" s="1" customFormat="1" ht="45" x14ac:dyDescent="0.3">
      <c r="A48" s="17">
        <v>7</v>
      </c>
      <c r="B48" s="24" t="s">
        <v>69</v>
      </c>
      <c r="C48" s="18" t="s">
        <v>139</v>
      </c>
      <c r="D48" s="13" t="s">
        <v>36</v>
      </c>
      <c r="E48" s="70"/>
      <c r="F48" s="45">
        <v>0.76</v>
      </c>
      <c r="G48" s="13"/>
      <c r="H48" s="13"/>
      <c r="I48" s="13"/>
      <c r="J48" s="13"/>
      <c r="K48" s="13"/>
      <c r="L48" s="13"/>
      <c r="M48" s="1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x14ac:dyDescent="0.3">
      <c r="A49" s="17"/>
      <c r="B49" s="22"/>
      <c r="C49" s="18" t="s">
        <v>37</v>
      </c>
      <c r="D49" s="13" t="s">
        <v>38</v>
      </c>
      <c r="E49" s="15">
        <v>15</v>
      </c>
      <c r="F49" s="13">
        <f>ROUND(F48*E49,2)</f>
        <v>11.4</v>
      </c>
      <c r="G49" s="13"/>
      <c r="H49" s="13"/>
      <c r="I49" s="13"/>
      <c r="J49" s="13"/>
      <c r="K49" s="13"/>
      <c r="L49" s="13"/>
      <c r="M49" s="13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x14ac:dyDescent="0.3">
      <c r="A50" s="17"/>
      <c r="B50" s="73"/>
      <c r="C50" s="18" t="s">
        <v>70</v>
      </c>
      <c r="D50" s="15" t="s">
        <v>52</v>
      </c>
      <c r="E50" s="15">
        <v>2.16</v>
      </c>
      <c r="F50" s="13">
        <f>ROUND(F48*E50,2)</f>
        <v>1.64</v>
      </c>
      <c r="G50" s="13"/>
      <c r="H50" s="13"/>
      <c r="I50" s="13"/>
      <c r="J50" s="13"/>
      <c r="K50" s="13"/>
      <c r="L50" s="13"/>
      <c r="M50" s="13"/>
      <c r="N50" s="2"/>
      <c r="O50" s="2"/>
      <c r="P50" s="2"/>
      <c r="Q50" s="2"/>
      <c r="R50" s="7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x14ac:dyDescent="0.3">
      <c r="A51" s="17"/>
      <c r="B51" s="71"/>
      <c r="C51" s="18" t="s">
        <v>71</v>
      </c>
      <c r="D51" s="13" t="s">
        <v>52</v>
      </c>
      <c r="E51" s="15">
        <v>0.97</v>
      </c>
      <c r="F51" s="13">
        <f>ROUND(F48*E51,2)</f>
        <v>0.74</v>
      </c>
      <c r="G51" s="13"/>
      <c r="H51" s="13"/>
      <c r="I51" s="13"/>
      <c r="J51" s="13"/>
      <c r="K51" s="13"/>
      <c r="L51" s="13"/>
      <c r="M51" s="13"/>
      <c r="N51" s="2"/>
      <c r="O51" s="7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30" x14ac:dyDescent="0.3">
      <c r="A52" s="17"/>
      <c r="B52" s="38"/>
      <c r="C52" s="18" t="s">
        <v>72</v>
      </c>
      <c r="D52" s="13" t="s">
        <v>52</v>
      </c>
      <c r="E52" s="15">
        <v>2.73</v>
      </c>
      <c r="F52" s="13">
        <f>ROUND(F48*E52,2)</f>
        <v>2.0699999999999998</v>
      </c>
      <c r="G52" s="13"/>
      <c r="H52" s="13"/>
      <c r="I52" s="13"/>
      <c r="J52" s="13"/>
      <c r="K52" s="13"/>
      <c r="L52" s="13"/>
      <c r="M52" s="13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x14ac:dyDescent="0.3">
      <c r="A53" s="17"/>
      <c r="B53" s="73"/>
      <c r="C53" s="18" t="s">
        <v>65</v>
      </c>
      <c r="D53" s="15" t="s">
        <v>42</v>
      </c>
      <c r="E53" s="15">
        <v>122</v>
      </c>
      <c r="F53" s="13">
        <f>ROUND(F48*E53,2)</f>
        <v>92.72</v>
      </c>
      <c r="G53" s="13"/>
      <c r="H53" s="13"/>
      <c r="I53" s="13"/>
      <c r="J53" s="13"/>
      <c r="K53" s="13"/>
      <c r="L53" s="13"/>
      <c r="M53" s="1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x14ac:dyDescent="0.3">
      <c r="A54" s="17"/>
      <c r="B54" s="24"/>
      <c r="C54" s="18" t="s">
        <v>73</v>
      </c>
      <c r="D54" s="15" t="s">
        <v>42</v>
      </c>
      <c r="E54" s="15">
        <v>7</v>
      </c>
      <c r="F54" s="13">
        <f>ROUND(F48*E54,2)</f>
        <v>5.32</v>
      </c>
      <c r="G54" s="21"/>
      <c r="H54" s="13"/>
      <c r="I54" s="13"/>
      <c r="J54" s="13"/>
      <c r="K54" s="13"/>
      <c r="L54" s="13"/>
      <c r="M54" s="1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5.75" x14ac:dyDescent="0.3">
      <c r="A55" s="19"/>
      <c r="B55" s="19"/>
      <c r="C55" s="46" t="s">
        <v>30</v>
      </c>
      <c r="D55" s="114" t="s">
        <v>40</v>
      </c>
      <c r="E55" s="16"/>
      <c r="F55" s="19"/>
      <c r="G55" s="19"/>
      <c r="H55" s="26"/>
      <c r="I55" s="26"/>
      <c r="J55" s="26"/>
      <c r="K55" s="26"/>
      <c r="L55" s="26"/>
      <c r="M55" s="26">
        <f>SUM(M9:M54)</f>
        <v>0</v>
      </c>
    </row>
    <row r="56" spans="1:256" ht="15.75" x14ac:dyDescent="0.3">
      <c r="A56" s="19"/>
      <c r="B56" s="19"/>
      <c r="C56" s="48" t="s">
        <v>44</v>
      </c>
      <c r="D56" s="114" t="s">
        <v>2</v>
      </c>
      <c r="E56" s="25"/>
      <c r="F56" s="19"/>
      <c r="G56" s="19"/>
      <c r="H56" s="19"/>
      <c r="I56" s="19"/>
      <c r="J56" s="19"/>
      <c r="K56" s="19"/>
      <c r="L56" s="19"/>
      <c r="M56" s="26">
        <f>ROUND(0.1*M55,2)</f>
        <v>0</v>
      </c>
    </row>
    <row r="57" spans="1:256" ht="15.75" x14ac:dyDescent="0.3">
      <c r="A57" s="19"/>
      <c r="B57" s="19"/>
      <c r="C57" s="48" t="s">
        <v>30</v>
      </c>
      <c r="D57" s="114" t="s">
        <v>40</v>
      </c>
      <c r="E57" s="25"/>
      <c r="F57" s="19"/>
      <c r="G57" s="19"/>
      <c r="H57" s="19"/>
      <c r="I57" s="19"/>
      <c r="J57" s="19"/>
      <c r="K57" s="19"/>
      <c r="L57" s="19"/>
      <c r="M57" s="26">
        <f>SUM(M55:M56)</f>
        <v>0</v>
      </c>
    </row>
    <row r="58" spans="1:256" ht="15.75" x14ac:dyDescent="0.3">
      <c r="A58" s="19"/>
      <c r="B58" s="19"/>
      <c r="C58" s="48" t="s">
        <v>45</v>
      </c>
      <c r="D58" s="114" t="s">
        <v>2</v>
      </c>
      <c r="E58" s="25"/>
      <c r="F58" s="19"/>
      <c r="G58" s="19"/>
      <c r="H58" s="19"/>
      <c r="I58" s="19"/>
      <c r="J58" s="19"/>
      <c r="K58" s="19"/>
      <c r="L58" s="19"/>
      <c r="M58" s="26">
        <f>ROUND(0.08*M57,2)</f>
        <v>0</v>
      </c>
    </row>
    <row r="59" spans="1:256" ht="15.75" x14ac:dyDescent="0.3">
      <c r="A59" s="19"/>
      <c r="B59" s="19"/>
      <c r="C59" s="48" t="s">
        <v>46</v>
      </c>
      <c r="D59" s="114" t="s">
        <v>40</v>
      </c>
      <c r="E59" s="27"/>
      <c r="F59" s="19"/>
      <c r="G59" s="19"/>
      <c r="H59" s="19"/>
      <c r="I59" s="19"/>
      <c r="J59" s="19"/>
      <c r="K59" s="19"/>
      <c r="L59" s="19"/>
      <c r="M59" s="26">
        <f>SUM(M57:M58)</f>
        <v>0</v>
      </c>
    </row>
    <row r="61" spans="1:256" x14ac:dyDescent="0.25">
      <c r="C61" s="47"/>
    </row>
    <row r="62" spans="1:256" x14ac:dyDescent="0.25">
      <c r="C62" s="47"/>
    </row>
  </sheetData>
  <mergeCells count="15">
    <mergeCell ref="I6:J6"/>
    <mergeCell ref="K6:L6"/>
    <mergeCell ref="M6:M7"/>
    <mergeCell ref="A6:A7"/>
    <mergeCell ref="B6:B7"/>
    <mergeCell ref="C6:C7"/>
    <mergeCell ref="D6:D7"/>
    <mergeCell ref="E6:F6"/>
    <mergeCell ref="G6:H6"/>
    <mergeCell ref="H5:K5"/>
    <mergeCell ref="A1:M1"/>
    <mergeCell ref="A2:M2"/>
    <mergeCell ref="A3:F3"/>
    <mergeCell ref="H3:K3"/>
    <mergeCell ref="B4:C4"/>
  </mergeCells>
  <conditionalFormatting sqref="A8:IU155">
    <cfRule type="cellIs" dxfId="206" priority="166" stopIfTrue="1" operator="equal">
      <formula>8223.307275</formula>
    </cfRule>
  </conditionalFormatting>
  <conditionalFormatting sqref="A64:IU91 A92:IR92">
    <cfRule type="cellIs" dxfId="205" priority="164" stopIfTrue="1" operator="equal">
      <formula>8223.307275</formula>
    </cfRule>
  </conditionalFormatting>
  <conditionalFormatting sqref="A55:IO61">
    <cfRule type="cellIs" dxfId="204" priority="161" stopIfTrue="1" operator="equal">
      <formula>8223.307275</formula>
    </cfRule>
  </conditionalFormatting>
  <conditionalFormatting sqref="A72:IR72">
    <cfRule type="cellIs" dxfId="203" priority="160" stopIfTrue="1" operator="equal">
      <formula>8223.307275</formula>
    </cfRule>
  </conditionalFormatting>
  <conditionalFormatting sqref="A64:IU91 A92:IR92">
    <cfRule type="cellIs" dxfId="202" priority="157" stopIfTrue="1" operator="equal">
      <formula>8223.307275</formula>
    </cfRule>
  </conditionalFormatting>
  <conditionalFormatting sqref="A55:IO61">
    <cfRule type="cellIs" dxfId="201" priority="154" stopIfTrue="1" operator="equal">
      <formula>8223.307275</formula>
    </cfRule>
  </conditionalFormatting>
  <conditionalFormatting sqref="A73:IU100 A58:IR72 A101:IR101">
    <cfRule type="cellIs" dxfId="200" priority="152" stopIfTrue="1" operator="equal">
      <formula>8223.307275</formula>
    </cfRule>
  </conditionalFormatting>
  <conditionalFormatting sqref="A60:IO66">
    <cfRule type="cellIs" dxfId="199" priority="150" stopIfTrue="1" operator="equal">
      <formula>8223.307275</formula>
    </cfRule>
  </conditionalFormatting>
  <conditionalFormatting sqref="A64:IO70">
    <cfRule type="cellIs" dxfId="198" priority="149" stopIfTrue="1" operator="equal">
      <formula>8223.307275</formula>
    </cfRule>
  </conditionalFormatting>
  <conditionalFormatting sqref="HN95:IQ135 A95:HM112 IR95:IR112">
    <cfRule type="cellIs" dxfId="197" priority="148" stopIfTrue="1" operator="equal">
      <formula>8223.307275</formula>
    </cfRule>
  </conditionalFormatting>
  <conditionalFormatting sqref="A108:IU111">
    <cfRule type="cellIs" dxfId="196" priority="147" stopIfTrue="1" operator="equal">
      <formula>8223.307275</formula>
    </cfRule>
  </conditionalFormatting>
  <conditionalFormatting sqref="IS95:IU108">
    <cfRule type="cellIs" dxfId="195" priority="146" stopIfTrue="1" operator="equal">
      <formula>8223.307275</formula>
    </cfRule>
  </conditionalFormatting>
  <conditionalFormatting sqref="A115:IU115 IS120:IU131 A135:IU139 A155:IU182 A113:IU113 A114:IR114 A116:IR134 A140:IR154 A183:IR183">
    <cfRule type="cellIs" dxfId="194" priority="145" stopIfTrue="1" operator="equal">
      <formula>8223.307275</formula>
    </cfRule>
  </conditionalFormatting>
  <conditionalFormatting sqref="A115:IO121">
    <cfRule type="cellIs" dxfId="193" priority="144" stopIfTrue="1" operator="equal">
      <formula>8223.307275</formula>
    </cfRule>
  </conditionalFormatting>
  <conditionalFormatting sqref="A142:IO148 HN110:IR120 HN121:IO134">
    <cfRule type="cellIs" dxfId="192" priority="143" stopIfTrue="1" operator="equal">
      <formula>8223.307275</formula>
    </cfRule>
  </conditionalFormatting>
  <conditionalFormatting sqref="A95:IQ166">
    <cfRule type="cellIs" dxfId="191" priority="142" stopIfTrue="1" operator="equal">
      <formula>8223.307275</formula>
    </cfRule>
  </conditionalFormatting>
  <conditionalFormatting sqref="A146:IO152 A96:HM145 HN114:IR124 HN97:IO113 HN125:IO138">
    <cfRule type="cellIs" dxfId="190" priority="141" stopIfTrue="1" operator="equal">
      <formula>8223.307275</formula>
    </cfRule>
  </conditionalFormatting>
  <conditionalFormatting sqref="D95:E99">
    <cfRule type="cellIs" dxfId="189" priority="140" stopIfTrue="1" operator="equal">
      <formula>8223.307275</formula>
    </cfRule>
  </conditionalFormatting>
  <conditionalFormatting sqref="D95:D99">
    <cfRule type="cellIs" dxfId="188" priority="139" stopIfTrue="1" operator="equal">
      <formula>8223.307275</formula>
    </cfRule>
  </conditionalFormatting>
  <conditionalFormatting sqref="HN58:IQ98 A58:HM75 IR58:IR75">
    <cfRule type="cellIs" dxfId="187" priority="138" stopIfTrue="1" operator="equal">
      <formula>8223.307275</formula>
    </cfRule>
  </conditionalFormatting>
  <conditionalFormatting sqref="A71:IU74">
    <cfRule type="cellIs" dxfId="186" priority="137" stopIfTrue="1" operator="equal">
      <formula>8223.307275</formula>
    </cfRule>
  </conditionalFormatting>
  <conditionalFormatting sqref="IS58:IU71">
    <cfRule type="cellIs" dxfId="185" priority="136" stopIfTrue="1" operator="equal">
      <formula>8223.307275</formula>
    </cfRule>
  </conditionalFormatting>
  <conditionalFormatting sqref="A78:IU78 IS83:IU94 A98:IU102 A118:IU145 A76:IU76 A77:IR77 A79:IR97 A103:IR117 A146:IR146">
    <cfRule type="cellIs" dxfId="184" priority="135" stopIfTrue="1" operator="equal">
      <formula>8223.307275</formula>
    </cfRule>
  </conditionalFormatting>
  <conditionalFormatting sqref="A78:IO84">
    <cfRule type="cellIs" dxfId="183" priority="134" stopIfTrue="1" operator="equal">
      <formula>8223.307275</formula>
    </cfRule>
  </conditionalFormatting>
  <conditionalFormatting sqref="A105:IO111 HN73:IR83 HN84:IO97">
    <cfRule type="cellIs" dxfId="182" priority="133" stopIfTrue="1" operator="equal">
      <formula>8223.307275</formula>
    </cfRule>
  </conditionalFormatting>
  <conditionalFormatting sqref="A58:IQ129">
    <cfRule type="cellIs" dxfId="181" priority="132" stopIfTrue="1" operator="equal">
      <formula>8223.307275</formula>
    </cfRule>
  </conditionalFormatting>
  <conditionalFormatting sqref="A109:IO115 A59:HM108 HN77:IR87 HN60:IO76 HN88:IO101">
    <cfRule type="cellIs" dxfId="180" priority="131" stopIfTrue="1" operator="equal">
      <formula>8223.307275</formula>
    </cfRule>
  </conditionalFormatting>
  <conditionalFormatting sqref="D58:E62">
    <cfRule type="cellIs" dxfId="179" priority="130" stopIfTrue="1" operator="equal">
      <formula>8223.307275</formula>
    </cfRule>
  </conditionalFormatting>
  <conditionalFormatting sqref="D58:D62">
    <cfRule type="cellIs" dxfId="178" priority="129" stopIfTrue="1" operator="equal">
      <formula>8223.307275</formula>
    </cfRule>
  </conditionalFormatting>
  <conditionalFormatting sqref="A82:IR82">
    <cfRule type="cellIs" dxfId="177" priority="128" stopIfTrue="1" operator="equal">
      <formula>8223.307275</formula>
    </cfRule>
  </conditionalFormatting>
  <conditionalFormatting sqref="A56:IU60 A76:IU103 A61:IR75 A104:IR104">
    <cfRule type="cellIs" dxfId="176" priority="124" stopIfTrue="1" operator="equal">
      <formula>8223.307275</formula>
    </cfRule>
  </conditionalFormatting>
  <conditionalFormatting sqref="A63:IO69">
    <cfRule type="cellIs" dxfId="175" priority="122" stopIfTrue="1" operator="equal">
      <formula>8223.307275</formula>
    </cfRule>
  </conditionalFormatting>
  <conditionalFormatting sqref="A67:IO73">
    <cfRule type="cellIs" dxfId="174" priority="121" stopIfTrue="1" operator="equal">
      <formula>8223.307275</formula>
    </cfRule>
  </conditionalFormatting>
  <conditionalFormatting sqref="HN119:IQ159 A119:HM136 IR119:IR136">
    <cfRule type="cellIs" dxfId="173" priority="120" stopIfTrue="1" operator="equal">
      <formula>8223.307275</formula>
    </cfRule>
  </conditionalFormatting>
  <conditionalFormatting sqref="A132:IU135">
    <cfRule type="cellIs" dxfId="172" priority="119" stopIfTrue="1" operator="equal">
      <formula>8223.307275</formula>
    </cfRule>
  </conditionalFormatting>
  <conditionalFormatting sqref="IS119:IU132">
    <cfRule type="cellIs" dxfId="171" priority="118" stopIfTrue="1" operator="equal">
      <formula>8223.307275</formula>
    </cfRule>
  </conditionalFormatting>
  <conditionalFormatting sqref="A139:IU139 IS144:IU155 A159:IU163 A179:IU206 A137:IU137 A138:IR138 A140:IR158 A164:IR178 A207:IR207">
    <cfRule type="cellIs" dxfId="170" priority="117" stopIfTrue="1" operator="equal">
      <formula>8223.307275</formula>
    </cfRule>
  </conditionalFormatting>
  <conditionalFormatting sqref="A139:IO145">
    <cfRule type="cellIs" dxfId="169" priority="116" stopIfTrue="1" operator="equal">
      <formula>8223.307275</formula>
    </cfRule>
  </conditionalFormatting>
  <conditionalFormatting sqref="A166:IO172 HN134:IR144 HN145:IO158">
    <cfRule type="cellIs" dxfId="168" priority="115" stopIfTrue="1" operator="equal">
      <formula>8223.307275</formula>
    </cfRule>
  </conditionalFormatting>
  <conditionalFormatting sqref="A119:IQ190">
    <cfRule type="cellIs" dxfId="167" priority="114" stopIfTrue="1" operator="equal">
      <formula>8223.307275</formula>
    </cfRule>
  </conditionalFormatting>
  <conditionalFormatting sqref="A170:IO176 A120:HM169 HN138:IR148 HN121:IO137 HN149:IO162">
    <cfRule type="cellIs" dxfId="166" priority="113" stopIfTrue="1" operator="equal">
      <formula>8223.307275</formula>
    </cfRule>
  </conditionalFormatting>
  <conditionalFormatting sqref="D119:E123">
    <cfRule type="cellIs" dxfId="165" priority="112" stopIfTrue="1" operator="equal">
      <formula>8223.307275</formula>
    </cfRule>
  </conditionalFormatting>
  <conditionalFormatting sqref="D119:D123">
    <cfRule type="cellIs" dxfId="164" priority="111" stopIfTrue="1" operator="equal">
      <formula>8223.307275</formula>
    </cfRule>
  </conditionalFormatting>
  <conditionalFormatting sqref="HN82:IQ122 A82:HM99 IR82:IR99">
    <cfRule type="cellIs" dxfId="163" priority="110" stopIfTrue="1" operator="equal">
      <formula>8223.307275</formula>
    </cfRule>
  </conditionalFormatting>
  <conditionalFormatting sqref="A95:IU98">
    <cfRule type="cellIs" dxfId="162" priority="109" stopIfTrue="1" operator="equal">
      <formula>8223.307275</formula>
    </cfRule>
  </conditionalFormatting>
  <conditionalFormatting sqref="IS82:IU95">
    <cfRule type="cellIs" dxfId="161" priority="108" stopIfTrue="1" operator="equal">
      <formula>8223.307275</formula>
    </cfRule>
  </conditionalFormatting>
  <conditionalFormatting sqref="A102:IU102 IS107:IU118 A122:IU126 A142:IU169 A100:IU100 A101:IR101 A103:IR121 A127:IR141 A170:IR170">
    <cfRule type="cellIs" dxfId="160" priority="107" stopIfTrue="1" operator="equal">
      <formula>8223.307275</formula>
    </cfRule>
  </conditionalFormatting>
  <conditionalFormatting sqref="A102:IO108">
    <cfRule type="cellIs" dxfId="159" priority="106" stopIfTrue="1" operator="equal">
      <formula>8223.307275</formula>
    </cfRule>
  </conditionalFormatting>
  <conditionalFormatting sqref="A129:IO135 HN97:IR107 HN108:IO121">
    <cfRule type="cellIs" dxfId="158" priority="105" stopIfTrue="1" operator="equal">
      <formula>8223.307275</formula>
    </cfRule>
  </conditionalFormatting>
  <conditionalFormatting sqref="A82:IQ153">
    <cfRule type="cellIs" dxfId="157" priority="104" stopIfTrue="1" operator="equal">
      <formula>8223.307275</formula>
    </cfRule>
  </conditionalFormatting>
  <conditionalFormatting sqref="A133:IO139 A83:HM132 HN101:IR111 HN84:IO100 HN112:IO125">
    <cfRule type="cellIs" dxfId="156" priority="103" stopIfTrue="1" operator="equal">
      <formula>8223.307275</formula>
    </cfRule>
  </conditionalFormatting>
  <conditionalFormatting sqref="D82:E86">
    <cfRule type="cellIs" dxfId="155" priority="102" stopIfTrue="1" operator="equal">
      <formula>8223.307275</formula>
    </cfRule>
  </conditionalFormatting>
  <conditionalFormatting sqref="D82:D86">
    <cfRule type="cellIs" dxfId="154" priority="101" stopIfTrue="1" operator="equal">
      <formula>8223.307275</formula>
    </cfRule>
  </conditionalFormatting>
  <conditionalFormatting sqref="A58:IU62 A78:IU105 A63:IR77 A106:IR106">
    <cfRule type="cellIs" dxfId="153" priority="97" stopIfTrue="1" operator="equal">
      <formula>8223.307275</formula>
    </cfRule>
  </conditionalFormatting>
  <conditionalFormatting sqref="A65:IO71">
    <cfRule type="cellIs" dxfId="152" priority="95" stopIfTrue="1" operator="equal">
      <formula>8223.307275</formula>
    </cfRule>
  </conditionalFormatting>
  <conditionalFormatting sqref="A69:IO75">
    <cfRule type="cellIs" dxfId="151" priority="93" stopIfTrue="1" operator="equal">
      <formula>8223.307275</formula>
    </cfRule>
  </conditionalFormatting>
  <conditionalFormatting sqref="A56:IU83 A84:IR84">
    <cfRule type="cellIs" dxfId="150" priority="77" stopIfTrue="1" operator="equal">
      <formula>8223.307275</formula>
    </cfRule>
  </conditionalFormatting>
  <conditionalFormatting sqref="A61:IU61 IS66:IU77 A81:IU85 A101:IU128 A59:IU59 A60:IR60 A62:IR80 A86:IR100 A129:IR129">
    <cfRule type="cellIs" dxfId="149" priority="76" stopIfTrue="1" operator="equal">
      <formula>8223.307275</formula>
    </cfRule>
  </conditionalFormatting>
  <conditionalFormatting sqref="A61:IO67">
    <cfRule type="cellIs" dxfId="148" priority="75" stopIfTrue="1" operator="equal">
      <formula>8223.307275</formula>
    </cfRule>
  </conditionalFormatting>
  <conditionalFormatting sqref="A88:IO94 HN56:IR66 HN67:IO80">
    <cfRule type="cellIs" dxfId="147" priority="74" stopIfTrue="1" operator="equal">
      <formula>8223.307275</formula>
    </cfRule>
  </conditionalFormatting>
  <conditionalFormatting sqref="A92:IO98 HN60:IR70 HN71:IO84">
    <cfRule type="cellIs" dxfId="146" priority="73" stopIfTrue="1" operator="equal">
      <formula>8223.307275</formula>
    </cfRule>
  </conditionalFormatting>
  <conditionalFormatting sqref="A61:IU65 A81:IU108 A66:IR80 A109:IR109">
    <cfRule type="cellIs" dxfId="145" priority="72" stopIfTrue="1" operator="equal">
      <formula>8223.307275</formula>
    </cfRule>
  </conditionalFormatting>
  <conditionalFormatting sqref="A68:IO74">
    <cfRule type="cellIs" dxfId="144" priority="71" stopIfTrue="1" operator="equal">
      <formula>8223.307275</formula>
    </cfRule>
  </conditionalFormatting>
  <conditionalFormatting sqref="A72:IO78">
    <cfRule type="cellIs" dxfId="143" priority="70" stopIfTrue="1" operator="equal">
      <formula>8223.307275</formula>
    </cfRule>
  </conditionalFormatting>
  <conditionalFormatting sqref="A61:IU61 IS66:IU77 A81:IU85 A101:IU128 A59:IU59 A60:IR60 A62:IR80 A86:IR100 A129:IR129">
    <cfRule type="cellIs" dxfId="142" priority="69" stopIfTrue="1" operator="equal">
      <formula>8223.307275</formula>
    </cfRule>
  </conditionalFormatting>
  <conditionalFormatting sqref="A61:IO67">
    <cfRule type="cellIs" dxfId="141" priority="68" stopIfTrue="1" operator="equal">
      <formula>8223.307275</formula>
    </cfRule>
  </conditionalFormatting>
  <conditionalFormatting sqref="A88:IO94 HN56:IR66 HN67:IO80">
    <cfRule type="cellIs" dxfId="140" priority="67" stopIfTrue="1" operator="equal">
      <formula>8223.307275</formula>
    </cfRule>
  </conditionalFormatting>
  <conditionalFormatting sqref="A92:IO98 HN60:IR70 HN71:IO84">
    <cfRule type="cellIs" dxfId="139" priority="66" stopIfTrue="1" operator="equal">
      <formula>8223.307275</formula>
    </cfRule>
  </conditionalFormatting>
  <conditionalFormatting sqref="A63:IU66">
    <cfRule type="cellIs" dxfId="138" priority="65" stopIfTrue="1" operator="equal">
      <formula>8223.307275</formula>
    </cfRule>
  </conditionalFormatting>
  <conditionalFormatting sqref="A70:IU70 IS75:IU86 A90:IU94 A110:IU137 A68:IU68 A69:IR69 A71:IR89 A95:IR109 A138:IR138">
    <cfRule type="cellIs" dxfId="137" priority="64" stopIfTrue="1" operator="equal">
      <formula>8223.307275</formula>
    </cfRule>
  </conditionalFormatting>
  <conditionalFormatting sqref="A70:IO76">
    <cfRule type="cellIs" dxfId="136" priority="63" stopIfTrue="1" operator="equal">
      <formula>8223.307275</formula>
    </cfRule>
  </conditionalFormatting>
  <conditionalFormatting sqref="A97:IO103 HN65:IR75 HN76:IO89">
    <cfRule type="cellIs" dxfId="135" priority="62" stopIfTrue="1" operator="equal">
      <formula>8223.307275</formula>
    </cfRule>
  </conditionalFormatting>
  <conditionalFormatting sqref="A101:IO107 HN69:IR79 HN80:IO93">
    <cfRule type="cellIs" dxfId="134" priority="61" stopIfTrue="1" operator="equal">
      <formula>8223.307275</formula>
    </cfRule>
  </conditionalFormatting>
  <conditionalFormatting sqref="HN132:IQ172 A132:HM149 IR132:IR149">
    <cfRule type="cellIs" dxfId="133" priority="60" stopIfTrue="1" operator="equal">
      <formula>8223.307275</formula>
    </cfRule>
  </conditionalFormatting>
  <conditionalFormatting sqref="A145:IU148">
    <cfRule type="cellIs" dxfId="132" priority="59" stopIfTrue="1" operator="equal">
      <formula>8223.307275</formula>
    </cfRule>
  </conditionalFormatting>
  <conditionalFormatting sqref="IS132:IU145">
    <cfRule type="cellIs" dxfId="131" priority="58" stopIfTrue="1" operator="equal">
      <formula>8223.307275</formula>
    </cfRule>
  </conditionalFormatting>
  <conditionalFormatting sqref="A152:IU152 IS157:IU168 A172:IU176 A192:IU219 A150:IU150 A151:IR151 A153:IR171 A177:IR191 A220:IR220">
    <cfRule type="cellIs" dxfId="130" priority="57" stopIfTrue="1" operator="equal">
      <formula>8223.307275</formula>
    </cfRule>
  </conditionalFormatting>
  <conditionalFormatting sqref="A152:IO158">
    <cfRule type="cellIs" dxfId="129" priority="56" stopIfTrue="1" operator="equal">
      <formula>8223.307275</formula>
    </cfRule>
  </conditionalFormatting>
  <conditionalFormatting sqref="A179:IO185 HN147:IR157 HN158:IO171">
    <cfRule type="cellIs" dxfId="128" priority="55" stopIfTrue="1" operator="equal">
      <formula>8223.307275</formula>
    </cfRule>
  </conditionalFormatting>
  <conditionalFormatting sqref="A132:IQ203">
    <cfRule type="cellIs" dxfId="127" priority="54" stopIfTrue="1" operator="equal">
      <formula>8223.307275</formula>
    </cfRule>
  </conditionalFormatting>
  <conditionalFormatting sqref="A183:IO189 A133:HM182 HN151:IR161 HN134:IO150 HN162:IO175">
    <cfRule type="cellIs" dxfId="126" priority="53" stopIfTrue="1" operator="equal">
      <formula>8223.307275</formula>
    </cfRule>
  </conditionalFormatting>
  <conditionalFormatting sqref="D132:E136">
    <cfRule type="cellIs" dxfId="125" priority="52" stopIfTrue="1" operator="equal">
      <formula>8223.307275</formula>
    </cfRule>
  </conditionalFormatting>
  <conditionalFormatting sqref="D132:D136">
    <cfRule type="cellIs" dxfId="124" priority="51" stopIfTrue="1" operator="equal">
      <formula>8223.307275</formula>
    </cfRule>
  </conditionalFormatting>
  <conditionalFormatting sqref="HN95:IQ135 A95:HM112 IR95:IR112">
    <cfRule type="cellIs" dxfId="123" priority="50" stopIfTrue="1" operator="equal">
      <formula>8223.307275</formula>
    </cfRule>
  </conditionalFormatting>
  <conditionalFormatting sqref="A108:IU111">
    <cfRule type="cellIs" dxfId="122" priority="49" stopIfTrue="1" operator="equal">
      <formula>8223.307275</formula>
    </cfRule>
  </conditionalFormatting>
  <conditionalFormatting sqref="IS95:IU108">
    <cfRule type="cellIs" dxfId="121" priority="48" stopIfTrue="1" operator="equal">
      <formula>8223.307275</formula>
    </cfRule>
  </conditionalFormatting>
  <conditionalFormatting sqref="A115:IU115 IS120:IU131 A135:IU139 A155:IU182 A113:IU113 A114:IR114 A116:IR134 A140:IR154 A183:IR183">
    <cfRule type="cellIs" dxfId="120" priority="47" stopIfTrue="1" operator="equal">
      <formula>8223.307275</formula>
    </cfRule>
  </conditionalFormatting>
  <conditionalFormatting sqref="A115:IO121">
    <cfRule type="cellIs" dxfId="119" priority="46" stopIfTrue="1" operator="equal">
      <formula>8223.307275</formula>
    </cfRule>
  </conditionalFormatting>
  <conditionalFormatting sqref="A142:IO148 HN110:IR120 HN121:IO134">
    <cfRule type="cellIs" dxfId="118" priority="45" stopIfTrue="1" operator="equal">
      <formula>8223.307275</formula>
    </cfRule>
  </conditionalFormatting>
  <conditionalFormatting sqref="A95:IQ166">
    <cfRule type="cellIs" dxfId="117" priority="44" stopIfTrue="1" operator="equal">
      <formula>8223.307275</formula>
    </cfRule>
  </conditionalFormatting>
  <conditionalFormatting sqref="A146:IO152 A96:HM145 HN114:IR124 HN97:IO113 HN125:IO138">
    <cfRule type="cellIs" dxfId="116" priority="43" stopIfTrue="1" operator="equal">
      <formula>8223.307275</formula>
    </cfRule>
  </conditionalFormatting>
  <conditionalFormatting sqref="D95:E99">
    <cfRule type="cellIs" dxfId="115" priority="42" stopIfTrue="1" operator="equal">
      <formula>8223.307275</formula>
    </cfRule>
  </conditionalFormatting>
  <conditionalFormatting sqref="D95:D99">
    <cfRule type="cellIs" dxfId="114" priority="41" stopIfTrue="1" operator="equal">
      <formula>8223.307275</formula>
    </cfRule>
  </conditionalFormatting>
  <conditionalFormatting sqref="IS56:IU67 A71:IU75 A91:IU118 A76:IR90 A119:IR119">
    <cfRule type="cellIs" dxfId="113" priority="40" stopIfTrue="1" operator="equal">
      <formula>8223.307275</formula>
    </cfRule>
  </conditionalFormatting>
  <conditionalFormatting sqref="A78:IO84 HN57:IO70">
    <cfRule type="cellIs" dxfId="112" priority="39" stopIfTrue="1" operator="equal">
      <formula>8223.307275</formula>
    </cfRule>
  </conditionalFormatting>
  <conditionalFormatting sqref="A82:IO88 HN61:IO74">
    <cfRule type="cellIs" dxfId="111" priority="38" stopIfTrue="1" operator="equal">
      <formula>8223.307275</formula>
    </cfRule>
  </conditionalFormatting>
  <conditionalFormatting sqref="A66:IU69">
    <cfRule type="cellIs" dxfId="110" priority="37" stopIfTrue="1" operator="equal">
      <formula>8223.307275</formula>
    </cfRule>
  </conditionalFormatting>
  <conditionalFormatting sqref="A73:IU73 IS78:IU89 A93:IU97 A113:IU140 A71:IU71 A72:IR72 A74:IR92 A98:IR112 A141:IR141">
    <cfRule type="cellIs" dxfId="109" priority="36" stopIfTrue="1" operator="equal">
      <formula>8223.307275</formula>
    </cfRule>
  </conditionalFormatting>
  <conditionalFormatting sqref="A73:IO79">
    <cfRule type="cellIs" dxfId="108" priority="35" stopIfTrue="1" operator="equal">
      <formula>8223.307275</formula>
    </cfRule>
  </conditionalFormatting>
  <conditionalFormatting sqref="A100:IO106 HN68:IR78 HN79:IO92">
    <cfRule type="cellIs" dxfId="107" priority="34" stopIfTrue="1" operator="equal">
      <formula>8223.307275</formula>
    </cfRule>
  </conditionalFormatting>
  <conditionalFormatting sqref="A104:IO110 HN72:IR82 HN55:IO71 HN83:IO96">
    <cfRule type="cellIs" dxfId="106" priority="33" stopIfTrue="1" operator="equal">
      <formula>8223.307275</formula>
    </cfRule>
  </conditionalFormatting>
  <conditionalFormatting sqref="HN156:IQ196 A156:HM173 IR156:IR173">
    <cfRule type="cellIs" dxfId="105" priority="32" stopIfTrue="1" operator="equal">
      <formula>8223.307275</formula>
    </cfRule>
  </conditionalFormatting>
  <conditionalFormatting sqref="A169:IU172">
    <cfRule type="cellIs" dxfId="104" priority="31" stopIfTrue="1" operator="equal">
      <formula>8223.307275</formula>
    </cfRule>
  </conditionalFormatting>
  <conditionalFormatting sqref="IS156:IU169">
    <cfRule type="cellIs" dxfId="103" priority="30" stopIfTrue="1" operator="equal">
      <formula>8223.307275</formula>
    </cfRule>
  </conditionalFormatting>
  <conditionalFormatting sqref="A176:IU176 IS181:IU192 A196:IU200 A216:IU243 A174:IU174 A175:IR175 A177:IR195 A201:IR215 A244:IR244">
    <cfRule type="cellIs" dxfId="102" priority="29" stopIfTrue="1" operator="equal">
      <formula>8223.307275</formula>
    </cfRule>
  </conditionalFormatting>
  <conditionalFormatting sqref="A176:IO182">
    <cfRule type="cellIs" dxfId="101" priority="28" stopIfTrue="1" operator="equal">
      <formula>8223.307275</formula>
    </cfRule>
  </conditionalFormatting>
  <conditionalFormatting sqref="A203:IO209 HN171:IR181 HN182:IO195">
    <cfRule type="cellIs" dxfId="100" priority="27" stopIfTrue="1" operator="equal">
      <formula>8223.307275</formula>
    </cfRule>
  </conditionalFormatting>
  <conditionalFormatting sqref="A156:IQ227">
    <cfRule type="cellIs" dxfId="99" priority="26" stopIfTrue="1" operator="equal">
      <formula>8223.307275</formula>
    </cfRule>
  </conditionalFormatting>
  <conditionalFormatting sqref="A207:IO213 A157:HM206 HN175:IR185 HN158:IO174 HN186:IO199">
    <cfRule type="cellIs" dxfId="98" priority="25" stopIfTrue="1" operator="equal">
      <formula>8223.307275</formula>
    </cfRule>
  </conditionalFormatting>
  <conditionalFormatting sqref="D156:E160">
    <cfRule type="cellIs" dxfId="97" priority="24" stopIfTrue="1" operator="equal">
      <formula>8223.307275</formula>
    </cfRule>
  </conditionalFormatting>
  <conditionalFormatting sqref="D156:D160">
    <cfRule type="cellIs" dxfId="96" priority="23" stopIfTrue="1" operator="equal">
      <formula>8223.307275</formula>
    </cfRule>
  </conditionalFormatting>
  <conditionalFormatting sqref="HN119:IQ159 A119:HM136 IR119:IR136">
    <cfRule type="cellIs" dxfId="95" priority="22" stopIfTrue="1" operator="equal">
      <formula>8223.307275</formula>
    </cfRule>
  </conditionalFormatting>
  <conditionalFormatting sqref="A132:IU135">
    <cfRule type="cellIs" dxfId="94" priority="21" stopIfTrue="1" operator="equal">
      <formula>8223.307275</formula>
    </cfRule>
  </conditionalFormatting>
  <conditionalFormatting sqref="IS119:IU132">
    <cfRule type="cellIs" dxfId="93" priority="20" stopIfTrue="1" operator="equal">
      <formula>8223.307275</formula>
    </cfRule>
  </conditionalFormatting>
  <conditionalFormatting sqref="A139:IU139 IS144:IU155 A159:IU163 A179:IU206 A137:IU137 A138:IR138 A140:IR158 A164:IR178 A207:IR207">
    <cfRule type="cellIs" dxfId="92" priority="19" stopIfTrue="1" operator="equal">
      <formula>8223.307275</formula>
    </cfRule>
  </conditionalFormatting>
  <conditionalFormatting sqref="A139:IO145">
    <cfRule type="cellIs" dxfId="91" priority="18" stopIfTrue="1" operator="equal">
      <formula>8223.307275</formula>
    </cfRule>
  </conditionalFormatting>
  <conditionalFormatting sqref="A166:IO172 HN134:IR144 HN145:IO158">
    <cfRule type="cellIs" dxfId="90" priority="17" stopIfTrue="1" operator="equal">
      <formula>8223.307275</formula>
    </cfRule>
  </conditionalFormatting>
  <conditionalFormatting sqref="A119:IQ190">
    <cfRule type="cellIs" dxfId="89" priority="16" stopIfTrue="1" operator="equal">
      <formula>8223.307275</formula>
    </cfRule>
  </conditionalFormatting>
  <conditionalFormatting sqref="A170:IO176 A120:HM169 HN138:IR148 HN121:IO137 HN149:IO162">
    <cfRule type="cellIs" dxfId="88" priority="15" stopIfTrue="1" operator="equal">
      <formula>8223.307275</formula>
    </cfRule>
  </conditionalFormatting>
  <conditionalFormatting sqref="D119:E123">
    <cfRule type="cellIs" dxfId="87" priority="14" stopIfTrue="1" operator="equal">
      <formula>8223.307275</formula>
    </cfRule>
  </conditionalFormatting>
  <conditionalFormatting sqref="D119:D123">
    <cfRule type="cellIs" dxfId="86" priority="13" stopIfTrue="1" operator="equal">
      <formula>8223.307275</formula>
    </cfRule>
  </conditionalFormatting>
  <conditionalFormatting sqref="HN55:IQ95 A55:HM72 IR55:IR72">
    <cfRule type="cellIs" dxfId="85" priority="12" stopIfTrue="1" operator="equal">
      <formula>8223.307275</formula>
    </cfRule>
  </conditionalFormatting>
  <conditionalFormatting sqref="A68:IU71">
    <cfRule type="cellIs" dxfId="84" priority="11" stopIfTrue="1" operator="equal">
      <formula>8223.307275</formula>
    </cfRule>
  </conditionalFormatting>
  <conditionalFormatting sqref="IS55:IU68">
    <cfRule type="cellIs" dxfId="83" priority="10" stopIfTrue="1" operator="equal">
      <formula>8223.307275</formula>
    </cfRule>
  </conditionalFormatting>
  <conditionalFormatting sqref="A75:IU75 IS80:IU91 A95:IU99 A115:IU142 A73:IU73 A74:IR74 A76:IR94 A100:IR114 A143:IR143">
    <cfRule type="cellIs" dxfId="82" priority="9" stopIfTrue="1" operator="equal">
      <formula>8223.307275</formula>
    </cfRule>
  </conditionalFormatting>
  <conditionalFormatting sqref="A75:IO81">
    <cfRule type="cellIs" dxfId="81" priority="8" stopIfTrue="1" operator="equal">
      <formula>8223.307275</formula>
    </cfRule>
  </conditionalFormatting>
  <conditionalFormatting sqref="A102:IO108 HN70:IR80 HN81:IO94">
    <cfRule type="cellIs" dxfId="80" priority="7" stopIfTrue="1" operator="equal">
      <formula>8223.307275</formula>
    </cfRule>
  </conditionalFormatting>
  <conditionalFormatting sqref="A55:IQ126">
    <cfRule type="cellIs" dxfId="79" priority="6" stopIfTrue="1" operator="equal">
      <formula>8223.307275</formula>
    </cfRule>
  </conditionalFormatting>
  <conditionalFormatting sqref="A106:IO112 A56:HM105 HN74:IR84 HN57:IO73 HN85:IO98">
    <cfRule type="cellIs" dxfId="78" priority="5" stopIfTrue="1" operator="equal">
      <formula>8223.307275</formula>
    </cfRule>
  </conditionalFormatting>
  <conditionalFormatting sqref="D55:E59">
    <cfRule type="cellIs" dxfId="77" priority="4" stopIfTrue="1" operator="equal">
      <formula>8223.307275</formula>
    </cfRule>
  </conditionalFormatting>
  <conditionalFormatting sqref="D55:D59">
    <cfRule type="cellIs" dxfId="76" priority="3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4"/>
  <sheetViews>
    <sheetView topLeftCell="A55" zoomScaleNormal="100" workbookViewId="0">
      <selection activeCell="F79" sqref="F79"/>
    </sheetView>
  </sheetViews>
  <sheetFormatPr defaultRowHeight="15" x14ac:dyDescent="0.25"/>
  <cols>
    <col min="1" max="1" width="3" style="47" customWidth="1"/>
    <col min="2" max="2" width="10.85546875" style="47" customWidth="1"/>
    <col min="3" max="3" width="31.140625" style="49" customWidth="1"/>
    <col min="4" max="4" width="7.7109375" style="47" customWidth="1"/>
    <col min="5" max="5" width="10.85546875" style="47" customWidth="1"/>
    <col min="6" max="6" width="9" style="47" customWidth="1"/>
    <col min="7" max="7" width="7.85546875" style="47" customWidth="1"/>
    <col min="8" max="8" width="9.140625" style="47"/>
    <col min="9" max="9" width="6.7109375" style="47" customWidth="1"/>
    <col min="10" max="10" width="8" style="47" customWidth="1"/>
    <col min="11" max="11" width="7.85546875" style="47" customWidth="1"/>
    <col min="12" max="12" width="8.140625" style="47" customWidth="1"/>
    <col min="13" max="13" width="9.42578125" style="47" customWidth="1"/>
    <col min="14" max="16384" width="9.140625" style="47"/>
  </cols>
  <sheetData>
    <row r="1" spans="1:15" s="1" customFormat="1" x14ac:dyDescent="0.3">
      <c r="A1" s="155" t="s">
        <v>85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5" s="2" customFormat="1" x14ac:dyDescent="0.25">
      <c r="A2" s="147" t="s">
        <v>147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5" s="2" customFormat="1" ht="18" x14ac:dyDescent="0.25">
      <c r="A3" s="156"/>
      <c r="B3" s="156"/>
      <c r="C3" s="156"/>
      <c r="D3" s="156"/>
      <c r="E3" s="156"/>
      <c r="F3" s="156"/>
      <c r="G3" s="33"/>
      <c r="H3" s="157"/>
      <c r="I3" s="157"/>
      <c r="J3" s="157"/>
      <c r="K3" s="157"/>
      <c r="L3" s="3"/>
      <c r="M3" s="117"/>
    </row>
    <row r="4" spans="1:15" s="2" customFormat="1" x14ac:dyDescent="0.25">
      <c r="B4" s="148"/>
      <c r="C4" s="148"/>
      <c r="D4" s="3"/>
      <c r="I4" s="4"/>
      <c r="J4" s="118"/>
      <c r="K4" s="118"/>
      <c r="L4" s="3"/>
      <c r="M4" s="117"/>
    </row>
    <row r="5" spans="1:15" s="2" customFormat="1" x14ac:dyDescent="0.25">
      <c r="A5" s="5"/>
      <c r="B5" s="5"/>
      <c r="C5" s="34"/>
      <c r="D5" s="6"/>
      <c r="E5" s="6"/>
      <c r="F5" s="3"/>
      <c r="G5" s="116"/>
      <c r="H5" s="149"/>
      <c r="I5" s="149"/>
      <c r="J5" s="149"/>
      <c r="K5" s="149"/>
      <c r="L5" s="3"/>
      <c r="M5" s="117"/>
    </row>
    <row r="6" spans="1:15" s="6" customFormat="1" ht="31.5" customHeight="1" x14ac:dyDescent="0.25">
      <c r="A6" s="150" t="s">
        <v>11</v>
      </c>
      <c r="B6" s="151" t="s">
        <v>25</v>
      </c>
      <c r="C6" s="153" t="s">
        <v>26</v>
      </c>
      <c r="D6" s="150" t="s">
        <v>27</v>
      </c>
      <c r="E6" s="142" t="s">
        <v>28</v>
      </c>
      <c r="F6" s="143"/>
      <c r="G6" s="142" t="s">
        <v>31</v>
      </c>
      <c r="H6" s="143"/>
      <c r="I6" s="142" t="s">
        <v>34</v>
      </c>
      <c r="J6" s="143"/>
      <c r="K6" s="142" t="s">
        <v>35</v>
      </c>
      <c r="L6" s="143"/>
      <c r="M6" s="144" t="s">
        <v>33</v>
      </c>
    </row>
    <row r="7" spans="1:15" s="6" customFormat="1" ht="30" x14ac:dyDescent="0.25">
      <c r="A7" s="150"/>
      <c r="B7" s="152"/>
      <c r="C7" s="154"/>
      <c r="D7" s="150"/>
      <c r="E7" s="7" t="s">
        <v>29</v>
      </c>
      <c r="F7" s="7" t="s">
        <v>30</v>
      </c>
      <c r="G7" s="7" t="s">
        <v>32</v>
      </c>
      <c r="H7" s="8" t="s">
        <v>33</v>
      </c>
      <c r="I7" s="7" t="s">
        <v>32</v>
      </c>
      <c r="J7" s="8" t="s">
        <v>33</v>
      </c>
      <c r="K7" s="7" t="s">
        <v>32</v>
      </c>
      <c r="L7" s="8" t="s">
        <v>33</v>
      </c>
      <c r="M7" s="144"/>
      <c r="O7" s="116"/>
    </row>
    <row r="8" spans="1:15" s="6" customFormat="1" x14ac:dyDescent="0.25">
      <c r="A8" s="9">
        <v>1</v>
      </c>
      <c r="B8" s="10">
        <v>2</v>
      </c>
      <c r="C8" s="35">
        <v>3</v>
      </c>
      <c r="D8" s="10">
        <v>4</v>
      </c>
      <c r="E8" s="9">
        <v>5</v>
      </c>
      <c r="F8" s="10">
        <v>6</v>
      </c>
      <c r="G8" s="11">
        <v>7</v>
      </c>
      <c r="H8" s="10">
        <v>8</v>
      </c>
      <c r="I8" s="9">
        <v>9</v>
      </c>
      <c r="J8" s="10">
        <v>10</v>
      </c>
      <c r="K8" s="9">
        <v>11</v>
      </c>
      <c r="L8" s="11">
        <v>12</v>
      </c>
      <c r="M8" s="10" t="s">
        <v>1</v>
      </c>
    </row>
    <row r="9" spans="1:15" s="2" customFormat="1" ht="45" x14ac:dyDescent="0.25">
      <c r="A9" s="17">
        <v>1</v>
      </c>
      <c r="B9" s="28" t="s">
        <v>84</v>
      </c>
      <c r="C9" s="36" t="s">
        <v>126</v>
      </c>
      <c r="D9" s="30" t="s">
        <v>47</v>
      </c>
      <c r="E9" s="30"/>
      <c r="F9" s="37">
        <v>3.5000000000000003E-2</v>
      </c>
      <c r="G9" s="17"/>
      <c r="H9" s="17"/>
      <c r="I9" s="13"/>
      <c r="J9" s="31"/>
      <c r="K9" s="17"/>
      <c r="L9" s="13"/>
      <c r="M9" s="31"/>
      <c r="N9" s="32"/>
    </row>
    <row r="10" spans="1:15" s="2" customFormat="1" x14ac:dyDescent="0.25">
      <c r="A10" s="17"/>
      <c r="B10" s="38"/>
      <c r="C10" s="39" t="s">
        <v>37</v>
      </c>
      <c r="D10" s="17" t="s">
        <v>38</v>
      </c>
      <c r="E10" s="13">
        <v>20</v>
      </c>
      <c r="F10" s="13">
        <f>ROUND(E10*F9,2)</f>
        <v>0.7</v>
      </c>
      <c r="G10" s="40"/>
      <c r="H10" s="40"/>
      <c r="I10" s="13"/>
      <c r="J10" s="13"/>
      <c r="K10" s="40"/>
      <c r="L10" s="13"/>
      <c r="M10" s="13"/>
    </row>
    <row r="11" spans="1:15" s="2" customFormat="1" x14ac:dyDescent="0.25">
      <c r="A11" s="17"/>
      <c r="B11" s="38"/>
      <c r="C11" s="39" t="s">
        <v>48</v>
      </c>
      <c r="D11" s="17" t="s">
        <v>52</v>
      </c>
      <c r="E11" s="13">
        <v>44.8</v>
      </c>
      <c r="F11" s="13">
        <f>ROUND(E11*F9,2)</f>
        <v>1.57</v>
      </c>
      <c r="G11" s="40"/>
      <c r="H11" s="40"/>
      <c r="I11" s="17"/>
      <c r="J11" s="31"/>
      <c r="K11" s="17"/>
      <c r="L11" s="13"/>
      <c r="M11" s="13"/>
    </row>
    <row r="12" spans="1:15" s="6" customFormat="1" x14ac:dyDescent="0.25">
      <c r="A12" s="17"/>
      <c r="B12" s="41"/>
      <c r="C12" s="29" t="s">
        <v>39</v>
      </c>
      <c r="D12" s="17" t="s">
        <v>40</v>
      </c>
      <c r="E12" s="13">
        <v>2.1</v>
      </c>
      <c r="F12" s="13">
        <f>ROUND(E12*F9,2)</f>
        <v>7.0000000000000007E-2</v>
      </c>
      <c r="G12" s="13"/>
      <c r="H12" s="31"/>
      <c r="I12" s="13"/>
      <c r="J12" s="31"/>
      <c r="K12" s="13"/>
      <c r="L12" s="13"/>
      <c r="M12" s="13"/>
      <c r="N12" s="2"/>
    </row>
    <row r="13" spans="1:15" s="1" customFormat="1" x14ac:dyDescent="0.3">
      <c r="A13" s="19"/>
      <c r="B13" s="20"/>
      <c r="C13" s="42" t="s">
        <v>49</v>
      </c>
      <c r="D13" s="20" t="s">
        <v>42</v>
      </c>
      <c r="E13" s="16">
        <v>0.05</v>
      </c>
      <c r="F13" s="13">
        <f>ROUND(E13*F9,2)</f>
        <v>0</v>
      </c>
      <c r="G13" s="16"/>
      <c r="H13" s="43"/>
      <c r="I13" s="19"/>
      <c r="J13" s="31"/>
      <c r="K13" s="19"/>
      <c r="L13" s="13"/>
      <c r="M13" s="13"/>
    </row>
    <row r="14" spans="1:15" s="6" customFormat="1" ht="30" x14ac:dyDescent="0.25">
      <c r="A14" s="17">
        <v>2</v>
      </c>
      <c r="B14" s="24" t="s">
        <v>133</v>
      </c>
      <c r="C14" s="44" t="s">
        <v>134</v>
      </c>
      <c r="D14" s="13" t="s">
        <v>43</v>
      </c>
      <c r="E14" s="15"/>
      <c r="F14" s="23">
        <f>F9*1.95*1000</f>
        <v>68.25</v>
      </c>
      <c r="G14" s="13"/>
      <c r="H14" s="13"/>
      <c r="I14" s="13"/>
      <c r="J14" s="13"/>
      <c r="K14" s="13"/>
      <c r="L14" s="13"/>
      <c r="M14" s="13"/>
    </row>
    <row r="15" spans="1:15" s="2" customFormat="1" x14ac:dyDescent="0.25">
      <c r="A15" s="17">
        <v>3</v>
      </c>
      <c r="B15" s="28" t="s">
        <v>66</v>
      </c>
      <c r="C15" s="29" t="s">
        <v>50</v>
      </c>
      <c r="D15" s="30" t="s">
        <v>47</v>
      </c>
      <c r="E15" s="30"/>
      <c r="F15" s="37">
        <f>F9</f>
        <v>3.5000000000000003E-2</v>
      </c>
      <c r="G15" s="17"/>
      <c r="H15" s="17"/>
      <c r="I15" s="13"/>
      <c r="J15" s="31"/>
      <c r="K15" s="17"/>
      <c r="L15" s="13"/>
      <c r="M15" s="13"/>
      <c r="N15" s="32"/>
    </row>
    <row r="16" spans="1:15" s="2" customFormat="1" x14ac:dyDescent="0.25">
      <c r="A16" s="17"/>
      <c r="B16" s="22"/>
      <c r="C16" s="29" t="s">
        <v>37</v>
      </c>
      <c r="D16" s="30" t="s">
        <v>38</v>
      </c>
      <c r="E16" s="30">
        <v>3.23</v>
      </c>
      <c r="F16" s="15">
        <f>ROUND(F15*E16,2)</f>
        <v>0.11</v>
      </c>
      <c r="G16" s="17"/>
      <c r="H16" s="17"/>
      <c r="I16" s="13"/>
      <c r="J16" s="13"/>
      <c r="K16" s="17"/>
      <c r="L16" s="13"/>
      <c r="M16" s="13"/>
      <c r="N16" s="32"/>
    </row>
    <row r="17" spans="1:256" s="2" customFormat="1" x14ac:dyDescent="0.25">
      <c r="A17" s="17"/>
      <c r="B17" s="22"/>
      <c r="C17" s="29" t="s">
        <v>51</v>
      </c>
      <c r="D17" s="30" t="s">
        <v>52</v>
      </c>
      <c r="E17" s="30">
        <v>3.62</v>
      </c>
      <c r="F17" s="15">
        <f>ROUND(F15*E17,2)</f>
        <v>0.13</v>
      </c>
      <c r="G17" s="17"/>
      <c r="H17" s="17"/>
      <c r="I17" s="13"/>
      <c r="J17" s="31"/>
      <c r="K17" s="17"/>
      <c r="L17" s="13"/>
      <c r="M17" s="13"/>
      <c r="N17" s="32"/>
    </row>
    <row r="18" spans="1:256" s="2" customFormat="1" x14ac:dyDescent="0.25">
      <c r="A18" s="17"/>
      <c r="B18" s="22"/>
      <c r="C18" s="29" t="s">
        <v>39</v>
      </c>
      <c r="D18" s="30" t="s">
        <v>40</v>
      </c>
      <c r="E18" s="30">
        <v>0.18</v>
      </c>
      <c r="F18" s="15">
        <f>ROUND(F15*E18,2)</f>
        <v>0.01</v>
      </c>
      <c r="G18" s="17"/>
      <c r="H18" s="17"/>
      <c r="I18" s="13"/>
      <c r="J18" s="31"/>
      <c r="K18" s="17"/>
      <c r="L18" s="13"/>
      <c r="M18" s="13"/>
      <c r="N18" s="32"/>
    </row>
    <row r="19" spans="1:256" s="2" customFormat="1" x14ac:dyDescent="0.25">
      <c r="A19" s="17"/>
      <c r="B19" s="20"/>
      <c r="C19" s="42" t="s">
        <v>49</v>
      </c>
      <c r="D19" s="30" t="s">
        <v>42</v>
      </c>
      <c r="E19" s="30">
        <v>0.04</v>
      </c>
      <c r="F19" s="15">
        <f>ROUND(F15*E19,2)</f>
        <v>0</v>
      </c>
      <c r="G19" s="16"/>
      <c r="H19" s="17"/>
      <c r="I19" s="13"/>
      <c r="J19" s="31"/>
      <c r="K19" s="17"/>
      <c r="L19" s="13"/>
      <c r="M19" s="13"/>
      <c r="N19" s="32"/>
    </row>
    <row r="20" spans="1:256" s="2" customFormat="1" ht="60" x14ac:dyDescent="0.25">
      <c r="A20" s="17">
        <v>4</v>
      </c>
      <c r="B20" s="28" t="s">
        <v>91</v>
      </c>
      <c r="C20" s="29" t="s">
        <v>127</v>
      </c>
      <c r="D20" s="30" t="s">
        <v>42</v>
      </c>
      <c r="E20" s="30"/>
      <c r="F20" s="45">
        <v>2</v>
      </c>
      <c r="G20" s="17"/>
      <c r="H20" s="17"/>
      <c r="I20" s="13"/>
      <c r="J20" s="31"/>
      <c r="K20" s="17"/>
      <c r="L20" s="13"/>
      <c r="M20" s="13"/>
      <c r="N20" s="32"/>
    </row>
    <row r="21" spans="1:256" s="2" customFormat="1" x14ac:dyDescent="0.25">
      <c r="A21" s="17"/>
      <c r="B21" s="22"/>
      <c r="C21" s="29" t="s">
        <v>37</v>
      </c>
      <c r="D21" s="30" t="s">
        <v>38</v>
      </c>
      <c r="E21" s="30">
        <v>2.1</v>
      </c>
      <c r="F21" s="15">
        <f>ROUND(F20*E21,2)</f>
        <v>4.2</v>
      </c>
      <c r="G21" s="17"/>
      <c r="H21" s="17"/>
      <c r="I21" s="13"/>
      <c r="J21" s="13"/>
      <c r="K21" s="17"/>
      <c r="L21" s="13"/>
      <c r="M21" s="13"/>
      <c r="N21" s="32"/>
    </row>
    <row r="22" spans="1:256" s="6" customFormat="1" ht="30" x14ac:dyDescent="0.25">
      <c r="A22" s="17">
        <v>5</v>
      </c>
      <c r="B22" s="24" t="s">
        <v>135</v>
      </c>
      <c r="C22" s="44" t="s">
        <v>136</v>
      </c>
      <c r="D22" s="13" t="s">
        <v>43</v>
      </c>
      <c r="E22" s="15"/>
      <c r="F22" s="23">
        <f>F20*1.95</f>
        <v>3.9</v>
      </c>
      <c r="G22" s="13"/>
      <c r="H22" s="13"/>
      <c r="I22" s="13"/>
      <c r="J22" s="13"/>
      <c r="K22" s="13"/>
      <c r="L22" s="13"/>
      <c r="M22" s="13"/>
    </row>
    <row r="23" spans="1:256" s="2" customFormat="1" x14ac:dyDescent="0.25">
      <c r="A23" s="17">
        <v>6</v>
      </c>
      <c r="B23" s="28" t="s">
        <v>66</v>
      </c>
      <c r="C23" s="29" t="s">
        <v>50</v>
      </c>
      <c r="D23" s="30" t="s">
        <v>47</v>
      </c>
      <c r="E23" s="30"/>
      <c r="F23" s="37">
        <f>F20*0.001</f>
        <v>2E-3</v>
      </c>
      <c r="G23" s="17"/>
      <c r="H23" s="17"/>
      <c r="I23" s="13"/>
      <c r="J23" s="31"/>
      <c r="K23" s="17"/>
      <c r="L23" s="13"/>
      <c r="M23" s="13"/>
      <c r="N23" s="32"/>
    </row>
    <row r="24" spans="1:256" s="2" customFormat="1" x14ac:dyDescent="0.25">
      <c r="A24" s="17"/>
      <c r="B24" s="22"/>
      <c r="C24" s="29" t="s">
        <v>37</v>
      </c>
      <c r="D24" s="30" t="s">
        <v>38</v>
      </c>
      <c r="E24" s="30">
        <v>3.23</v>
      </c>
      <c r="F24" s="15">
        <f>ROUND(F23*E24,2)</f>
        <v>0.01</v>
      </c>
      <c r="G24" s="17"/>
      <c r="H24" s="17"/>
      <c r="I24" s="13"/>
      <c r="J24" s="13"/>
      <c r="K24" s="17"/>
      <c r="L24" s="13"/>
      <c r="M24" s="13"/>
      <c r="N24" s="32"/>
    </row>
    <row r="25" spans="1:256" s="2" customFormat="1" x14ac:dyDescent="0.25">
      <c r="A25" s="17"/>
      <c r="B25" s="22"/>
      <c r="C25" s="29" t="s">
        <v>51</v>
      </c>
      <c r="D25" s="30" t="s">
        <v>52</v>
      </c>
      <c r="E25" s="30">
        <v>3.62</v>
      </c>
      <c r="F25" s="15">
        <f>ROUND(F23*E25,2)</f>
        <v>0.01</v>
      </c>
      <c r="G25" s="17"/>
      <c r="H25" s="17"/>
      <c r="I25" s="13"/>
      <c r="J25" s="31"/>
      <c r="K25" s="17"/>
      <c r="L25" s="13"/>
      <c r="M25" s="13"/>
      <c r="N25" s="32"/>
    </row>
    <row r="26" spans="1:256" s="2" customFormat="1" x14ac:dyDescent="0.25">
      <c r="A26" s="17"/>
      <c r="B26" s="22"/>
      <c r="C26" s="29" t="s">
        <v>39</v>
      </c>
      <c r="D26" s="30" t="s">
        <v>40</v>
      </c>
      <c r="E26" s="30">
        <v>0.18</v>
      </c>
      <c r="F26" s="15">
        <f>ROUND(F23*E26,2)</f>
        <v>0</v>
      </c>
      <c r="G26" s="17"/>
      <c r="H26" s="17"/>
      <c r="I26" s="13"/>
      <c r="J26" s="31"/>
      <c r="K26" s="17"/>
      <c r="L26" s="13"/>
      <c r="M26" s="13"/>
      <c r="N26" s="32"/>
    </row>
    <row r="27" spans="1:256" s="2" customFormat="1" x14ac:dyDescent="0.25">
      <c r="A27" s="17"/>
      <c r="B27" s="20"/>
      <c r="C27" s="42" t="s">
        <v>49</v>
      </c>
      <c r="D27" s="30" t="s">
        <v>42</v>
      </c>
      <c r="E27" s="30">
        <v>0.04</v>
      </c>
      <c r="F27" s="15">
        <f>ROUND(F23*E27,2)</f>
        <v>0</v>
      </c>
      <c r="G27" s="16"/>
      <c r="H27" s="17"/>
      <c r="I27" s="13"/>
      <c r="J27" s="31"/>
      <c r="K27" s="17"/>
      <c r="L27" s="13"/>
      <c r="M27" s="13"/>
      <c r="N27" s="32"/>
    </row>
    <row r="28" spans="1:256" s="1" customFormat="1" ht="45" x14ac:dyDescent="0.3">
      <c r="A28" s="17">
        <v>7</v>
      </c>
      <c r="B28" s="24" t="s">
        <v>69</v>
      </c>
      <c r="C28" s="18" t="s">
        <v>125</v>
      </c>
      <c r="D28" s="13" t="s">
        <v>36</v>
      </c>
      <c r="E28" s="70"/>
      <c r="F28" s="45">
        <v>0.17</v>
      </c>
      <c r="G28" s="13"/>
      <c r="H28" s="13"/>
      <c r="I28" s="13"/>
      <c r="J28" s="13"/>
      <c r="K28" s="13"/>
      <c r="L28" s="13"/>
      <c r="M28" s="1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x14ac:dyDescent="0.3">
      <c r="A29" s="17"/>
      <c r="B29" s="22"/>
      <c r="C29" s="18" t="s">
        <v>37</v>
      </c>
      <c r="D29" s="13" t="s">
        <v>38</v>
      </c>
      <c r="E29" s="15">
        <v>15</v>
      </c>
      <c r="F29" s="13">
        <f>ROUND(F28*E29,2)</f>
        <v>2.5499999999999998</v>
      </c>
      <c r="G29" s="13"/>
      <c r="H29" s="13"/>
      <c r="I29" s="13"/>
      <c r="J29" s="13"/>
      <c r="K29" s="13"/>
      <c r="L29" s="13"/>
      <c r="M29" s="13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x14ac:dyDescent="0.3">
      <c r="A30" s="17"/>
      <c r="B30" s="73"/>
      <c r="C30" s="18" t="s">
        <v>70</v>
      </c>
      <c r="D30" s="15" t="s">
        <v>52</v>
      </c>
      <c r="E30" s="15">
        <v>2.16</v>
      </c>
      <c r="F30" s="13">
        <f>ROUND(F28*E30,2)</f>
        <v>0.37</v>
      </c>
      <c r="G30" s="13"/>
      <c r="H30" s="13"/>
      <c r="I30" s="13"/>
      <c r="J30" s="13"/>
      <c r="K30" s="13"/>
      <c r="L30" s="13"/>
      <c r="M30" s="13"/>
      <c r="N30" s="2"/>
      <c r="O30" s="2"/>
      <c r="P30" s="2"/>
      <c r="Q30" s="2"/>
      <c r="R30" s="7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x14ac:dyDescent="0.3">
      <c r="A31" s="17"/>
      <c r="B31" s="71"/>
      <c r="C31" s="18" t="s">
        <v>71</v>
      </c>
      <c r="D31" s="13" t="s">
        <v>52</v>
      </c>
      <c r="E31" s="15">
        <v>0.97</v>
      </c>
      <c r="F31" s="13">
        <f>ROUND(F28*E31,2)</f>
        <v>0.16</v>
      </c>
      <c r="G31" s="13"/>
      <c r="H31" s="13"/>
      <c r="I31" s="13"/>
      <c r="J31" s="13"/>
      <c r="K31" s="13"/>
      <c r="L31" s="13"/>
      <c r="M31" s="13"/>
      <c r="N31" s="2"/>
      <c r="O31" s="7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30" x14ac:dyDescent="0.3">
      <c r="A32" s="17"/>
      <c r="B32" s="38"/>
      <c r="C32" s="18" t="s">
        <v>72</v>
      </c>
      <c r="D32" s="13" t="s">
        <v>52</v>
      </c>
      <c r="E32" s="15">
        <v>2.73</v>
      </c>
      <c r="F32" s="13">
        <f>ROUND(F28*E32,2)</f>
        <v>0.46</v>
      </c>
      <c r="G32" s="13"/>
      <c r="H32" s="13"/>
      <c r="I32" s="13"/>
      <c r="J32" s="13"/>
      <c r="K32" s="13"/>
      <c r="L32" s="13"/>
      <c r="M32" s="1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x14ac:dyDescent="0.3">
      <c r="A33" s="17"/>
      <c r="B33" s="73"/>
      <c r="C33" s="18" t="s">
        <v>65</v>
      </c>
      <c r="D33" s="15" t="s">
        <v>42</v>
      </c>
      <c r="E33" s="15">
        <v>122</v>
      </c>
      <c r="F33" s="13">
        <f>ROUND(F28*E33,2)</f>
        <v>20.74</v>
      </c>
      <c r="G33" s="13"/>
      <c r="H33" s="13"/>
      <c r="I33" s="13"/>
      <c r="J33" s="13"/>
      <c r="K33" s="13"/>
      <c r="L33" s="13"/>
      <c r="M33" s="1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x14ac:dyDescent="0.3">
      <c r="A34" s="17"/>
      <c r="B34" s="24"/>
      <c r="C34" s="18" t="s">
        <v>73</v>
      </c>
      <c r="D34" s="15" t="s">
        <v>42</v>
      </c>
      <c r="E34" s="15">
        <v>7</v>
      </c>
      <c r="F34" s="13">
        <f>ROUND(F28*E34,2)</f>
        <v>1.19</v>
      </c>
      <c r="G34" s="21"/>
      <c r="H34" s="13"/>
      <c r="I34" s="13"/>
      <c r="J34" s="13"/>
      <c r="K34" s="13"/>
      <c r="L34" s="13"/>
      <c r="M34" s="1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30" x14ac:dyDescent="0.3">
      <c r="A35" s="17">
        <v>8</v>
      </c>
      <c r="B35" s="28" t="s">
        <v>130</v>
      </c>
      <c r="C35" s="75" t="s">
        <v>129</v>
      </c>
      <c r="D35" s="13" t="s">
        <v>74</v>
      </c>
      <c r="E35" s="70"/>
      <c r="F35" s="37">
        <v>0.14799999999999999</v>
      </c>
      <c r="G35" s="13"/>
      <c r="H35" s="13"/>
      <c r="I35" s="13"/>
      <c r="J35" s="13"/>
      <c r="K35" s="13"/>
      <c r="L35" s="13"/>
      <c r="M35" s="1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x14ac:dyDescent="0.3">
      <c r="A36" s="17"/>
      <c r="B36" s="22"/>
      <c r="C36" s="18" t="s">
        <v>37</v>
      </c>
      <c r="D36" s="13" t="s">
        <v>38</v>
      </c>
      <c r="E36" s="15">
        <v>33</v>
      </c>
      <c r="F36" s="13">
        <f>ROUND(F35*E36,2)</f>
        <v>4.88</v>
      </c>
      <c r="G36" s="13"/>
      <c r="H36" s="13"/>
      <c r="I36" s="13"/>
      <c r="J36" s="13"/>
      <c r="K36" s="13"/>
      <c r="L36" s="13"/>
      <c r="M36" s="1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x14ac:dyDescent="0.3">
      <c r="A37" s="17"/>
      <c r="B37" s="73"/>
      <c r="C37" s="18" t="s">
        <v>70</v>
      </c>
      <c r="D37" s="15" t="s">
        <v>52</v>
      </c>
      <c r="E37" s="15">
        <v>0.42</v>
      </c>
      <c r="F37" s="13">
        <f>ROUND(F35*E37,2)</f>
        <v>0.06</v>
      </c>
      <c r="G37" s="13"/>
      <c r="H37" s="13"/>
      <c r="I37" s="13"/>
      <c r="J37" s="13"/>
      <c r="K37" s="13"/>
      <c r="L37" s="13"/>
      <c r="M37" s="13"/>
      <c r="N37" s="2"/>
      <c r="O37" s="2"/>
      <c r="P37" s="2"/>
      <c r="Q37" s="2"/>
      <c r="R37" s="7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x14ac:dyDescent="0.3">
      <c r="A38" s="17"/>
      <c r="B38" s="73"/>
      <c r="C38" s="18" t="s">
        <v>51</v>
      </c>
      <c r="D38" s="15" t="s">
        <v>52</v>
      </c>
      <c r="E38" s="15">
        <v>2.58</v>
      </c>
      <c r="F38" s="13">
        <f>ROUND(F35*E38,2)</f>
        <v>0.38</v>
      </c>
      <c r="G38" s="13"/>
      <c r="H38" s="13"/>
      <c r="I38" s="13"/>
      <c r="J38" s="13"/>
      <c r="K38" s="13"/>
      <c r="L38" s="13"/>
      <c r="M38" s="1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30" x14ac:dyDescent="0.3">
      <c r="A39" s="17"/>
      <c r="B39" s="71"/>
      <c r="C39" s="18" t="s">
        <v>75</v>
      </c>
      <c r="D39" s="13" t="s">
        <v>52</v>
      </c>
      <c r="E39" s="15">
        <v>11.2</v>
      </c>
      <c r="F39" s="13">
        <f>ROUND(F35*E39,2)</f>
        <v>1.66</v>
      </c>
      <c r="G39" s="13"/>
      <c r="H39" s="13"/>
      <c r="I39" s="13"/>
      <c r="J39" s="13"/>
      <c r="K39" s="13"/>
      <c r="L39" s="13"/>
      <c r="M39" s="1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30" x14ac:dyDescent="0.3">
      <c r="A40" s="17"/>
      <c r="B40" s="71"/>
      <c r="C40" s="18" t="s">
        <v>76</v>
      </c>
      <c r="D40" s="13" t="s">
        <v>52</v>
      </c>
      <c r="E40" s="15">
        <v>24.8</v>
      </c>
      <c r="F40" s="13">
        <f>ROUND(F35*E40,2)</f>
        <v>3.67</v>
      </c>
      <c r="G40" s="13"/>
      <c r="H40" s="13"/>
      <c r="I40" s="13"/>
      <c r="J40" s="13"/>
      <c r="K40" s="13"/>
      <c r="L40" s="13"/>
      <c r="M40" s="13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x14ac:dyDescent="0.3">
      <c r="A41" s="17"/>
      <c r="B41" s="71"/>
      <c r="C41" s="18" t="s">
        <v>71</v>
      </c>
      <c r="D41" s="13" t="s">
        <v>52</v>
      </c>
      <c r="E41" s="84">
        <v>4.1399999999999997</v>
      </c>
      <c r="F41" s="13">
        <f>ROUND(F35*E41,2)</f>
        <v>0.61</v>
      </c>
      <c r="G41" s="13"/>
      <c r="H41" s="13"/>
      <c r="I41" s="13"/>
      <c r="J41" s="13"/>
      <c r="K41" s="13"/>
      <c r="L41" s="13"/>
      <c r="M41" s="13"/>
      <c r="N41" s="2"/>
      <c r="O41" s="7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x14ac:dyDescent="0.3">
      <c r="A42" s="17"/>
      <c r="B42" s="38"/>
      <c r="C42" s="78" t="s">
        <v>77</v>
      </c>
      <c r="D42" s="13" t="s">
        <v>52</v>
      </c>
      <c r="E42" s="84">
        <v>0.53</v>
      </c>
      <c r="F42" s="13">
        <f>ROUND(F35*E42,2)</f>
        <v>0.08</v>
      </c>
      <c r="G42" s="13"/>
      <c r="H42" s="13"/>
      <c r="I42" s="13"/>
      <c r="J42" s="13"/>
      <c r="K42" s="13"/>
      <c r="L42" s="13"/>
      <c r="M42" s="1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x14ac:dyDescent="0.3">
      <c r="A43" s="17"/>
      <c r="B43" s="73"/>
      <c r="C43" s="18" t="s">
        <v>49</v>
      </c>
      <c r="D43" s="15" t="s">
        <v>42</v>
      </c>
      <c r="E43" s="15">
        <f>189+15</f>
        <v>204</v>
      </c>
      <c r="F43" s="13">
        <f>ROUND(F35*E43,2)</f>
        <v>30.19</v>
      </c>
      <c r="G43" s="13"/>
      <c r="H43" s="13"/>
      <c r="I43" s="13"/>
      <c r="J43" s="13"/>
      <c r="K43" s="13"/>
      <c r="L43" s="13"/>
      <c r="M43" s="13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x14ac:dyDescent="0.3">
      <c r="A44" s="17"/>
      <c r="B44" s="24"/>
      <c r="C44" s="18" t="s">
        <v>73</v>
      </c>
      <c r="D44" s="15" t="s">
        <v>42</v>
      </c>
      <c r="E44" s="15">
        <v>30</v>
      </c>
      <c r="F44" s="13">
        <f>ROUND(F35*E44,2)</f>
        <v>4.4400000000000004</v>
      </c>
      <c r="G44" s="21"/>
      <c r="H44" s="13"/>
      <c r="I44" s="13"/>
      <c r="J44" s="13"/>
      <c r="K44" s="13"/>
      <c r="L44" s="13"/>
      <c r="M44" s="1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x14ac:dyDescent="0.3">
      <c r="A45" s="76">
        <v>9</v>
      </c>
      <c r="B45" s="77" t="s">
        <v>92</v>
      </c>
      <c r="C45" s="75" t="s">
        <v>93</v>
      </c>
      <c r="D45" s="85" t="s">
        <v>43</v>
      </c>
      <c r="E45" s="94"/>
      <c r="F45" s="110">
        <v>0.1</v>
      </c>
      <c r="G45" s="85"/>
      <c r="H45" s="85"/>
      <c r="I45" s="85"/>
      <c r="J45" s="85"/>
      <c r="K45" s="85"/>
      <c r="L45" s="85"/>
      <c r="M45" s="85"/>
    </row>
    <row r="46" spans="1:256" s="1" customFormat="1" x14ac:dyDescent="0.3">
      <c r="A46" s="76"/>
      <c r="B46" s="77"/>
      <c r="C46" s="75" t="s">
        <v>94</v>
      </c>
      <c r="D46" s="85" t="s">
        <v>52</v>
      </c>
      <c r="E46" s="84">
        <v>0.3</v>
      </c>
      <c r="F46" s="85">
        <f>ROUND(F45*E46,2)</f>
        <v>0.03</v>
      </c>
      <c r="G46" s="85"/>
      <c r="H46" s="85"/>
      <c r="I46" s="85"/>
      <c r="J46" s="85"/>
      <c r="K46" s="85"/>
      <c r="L46" s="85"/>
      <c r="M46" s="85"/>
    </row>
    <row r="47" spans="1:256" s="1" customFormat="1" x14ac:dyDescent="0.3">
      <c r="A47" s="76"/>
      <c r="B47" s="77"/>
      <c r="C47" s="75" t="s">
        <v>95</v>
      </c>
      <c r="D47" s="95" t="s">
        <v>43</v>
      </c>
      <c r="E47" s="84">
        <v>1.03</v>
      </c>
      <c r="F47" s="85">
        <f>ROUND(F45*E47,2)</f>
        <v>0.1</v>
      </c>
      <c r="G47" s="85"/>
      <c r="H47" s="85"/>
      <c r="I47" s="85"/>
      <c r="J47" s="85"/>
      <c r="K47" s="85"/>
      <c r="L47" s="85"/>
      <c r="M47" s="85"/>
    </row>
    <row r="48" spans="1:256" s="2" customFormat="1" ht="60" x14ac:dyDescent="0.25">
      <c r="A48" s="17">
        <v>10</v>
      </c>
      <c r="B48" s="24" t="s">
        <v>123</v>
      </c>
      <c r="C48" s="29" t="s">
        <v>120</v>
      </c>
      <c r="D48" s="30" t="s">
        <v>74</v>
      </c>
      <c r="E48" s="30"/>
      <c r="F48" s="45">
        <v>0.14799999999999999</v>
      </c>
      <c r="G48" s="17"/>
      <c r="H48" s="17"/>
      <c r="I48" s="13"/>
      <c r="J48" s="31"/>
      <c r="K48" s="17"/>
      <c r="L48" s="13"/>
      <c r="M48" s="13"/>
    </row>
    <row r="49" spans="1:18" s="2" customFormat="1" x14ac:dyDescent="0.25">
      <c r="A49" s="17"/>
      <c r="B49" s="38"/>
      <c r="C49" s="39" t="s">
        <v>37</v>
      </c>
      <c r="D49" s="17" t="s">
        <v>38</v>
      </c>
      <c r="E49" s="21">
        <f>37.5+0.07*4</f>
        <v>37.78</v>
      </c>
      <c r="F49" s="13">
        <f>ROUND(F48*E49,2)</f>
        <v>5.59</v>
      </c>
      <c r="G49" s="40"/>
      <c r="H49" s="40"/>
      <c r="I49" s="13"/>
      <c r="J49" s="13"/>
      <c r="K49" s="40"/>
      <c r="L49" s="40"/>
      <c r="M49" s="13"/>
      <c r="N49" s="72"/>
      <c r="R49" s="72"/>
    </row>
    <row r="50" spans="1:18" s="2" customFormat="1" x14ac:dyDescent="0.25">
      <c r="A50" s="17"/>
      <c r="B50" s="38"/>
      <c r="C50" s="39" t="s">
        <v>96</v>
      </c>
      <c r="D50" s="17" t="s">
        <v>52</v>
      </c>
      <c r="E50" s="74">
        <v>3.02</v>
      </c>
      <c r="F50" s="13">
        <f>ROUND(E50*F48,2)</f>
        <v>0.45</v>
      </c>
      <c r="G50" s="40"/>
      <c r="H50" s="40"/>
      <c r="I50" s="13"/>
      <c r="J50" s="31"/>
      <c r="K50" s="17"/>
      <c r="L50" s="13"/>
      <c r="M50" s="13"/>
    </row>
    <row r="51" spans="1:18" s="2" customFormat="1" x14ac:dyDescent="0.3">
      <c r="A51" s="17"/>
      <c r="B51" s="40"/>
      <c r="C51" s="96" t="s">
        <v>97</v>
      </c>
      <c r="D51" s="97" t="s">
        <v>52</v>
      </c>
      <c r="E51" s="98">
        <v>3.7</v>
      </c>
      <c r="F51" s="13">
        <f>ROUND(E51*F48,2)</f>
        <v>0.55000000000000004</v>
      </c>
      <c r="G51" s="13"/>
      <c r="H51" s="13"/>
      <c r="I51" s="19"/>
      <c r="J51" s="14"/>
      <c r="K51" s="20"/>
      <c r="L51" s="13"/>
      <c r="M51" s="13"/>
    </row>
    <row r="52" spans="1:18" s="2" customFormat="1" x14ac:dyDescent="0.3">
      <c r="A52" s="17"/>
      <c r="B52" s="40"/>
      <c r="C52" s="96" t="s">
        <v>98</v>
      </c>
      <c r="D52" s="97" t="s">
        <v>52</v>
      </c>
      <c r="E52" s="21">
        <v>11.1</v>
      </c>
      <c r="F52" s="13">
        <f>ROUND(E52*F48,2)</f>
        <v>1.64</v>
      </c>
      <c r="G52" s="13"/>
      <c r="H52" s="13"/>
      <c r="I52" s="19"/>
      <c r="J52" s="14"/>
      <c r="K52" s="20"/>
      <c r="L52" s="13"/>
      <c r="M52" s="13"/>
    </row>
    <row r="53" spans="1:18" s="2" customFormat="1" x14ac:dyDescent="0.25">
      <c r="A53" s="17"/>
      <c r="B53" s="40"/>
      <c r="C53" s="39" t="s">
        <v>39</v>
      </c>
      <c r="D53" s="17" t="s">
        <v>40</v>
      </c>
      <c r="E53" s="74">
        <v>2.2999999999999998</v>
      </c>
      <c r="F53" s="13">
        <f>ROUND(E53*F48,2)</f>
        <v>0.34</v>
      </c>
      <c r="G53" s="17"/>
      <c r="H53" s="17"/>
      <c r="I53" s="13"/>
      <c r="J53" s="31"/>
      <c r="K53" s="13"/>
      <c r="L53" s="13"/>
      <c r="M53" s="13"/>
    </row>
    <row r="54" spans="1:18" s="2" customFormat="1" x14ac:dyDescent="0.25">
      <c r="A54" s="17"/>
      <c r="B54" s="40"/>
      <c r="C54" s="39" t="s">
        <v>121</v>
      </c>
      <c r="D54" s="17" t="s">
        <v>43</v>
      </c>
      <c r="E54" s="98">
        <f>93.1+11.6*4</f>
        <v>139.5</v>
      </c>
      <c r="F54" s="13">
        <f>ROUND(E54*F48,2)</f>
        <v>20.65</v>
      </c>
      <c r="G54" s="13"/>
      <c r="H54" s="13"/>
      <c r="I54" s="13"/>
      <c r="J54" s="31"/>
      <c r="K54" s="13"/>
      <c r="L54" s="13"/>
      <c r="M54" s="13"/>
    </row>
    <row r="55" spans="1:18" s="2" customFormat="1" x14ac:dyDescent="0.25">
      <c r="A55" s="17"/>
      <c r="B55" s="40"/>
      <c r="C55" s="39" t="s">
        <v>41</v>
      </c>
      <c r="D55" s="17" t="s">
        <v>40</v>
      </c>
      <c r="E55" s="98">
        <f>14.5+0.02*4</f>
        <v>14.58</v>
      </c>
      <c r="F55" s="13">
        <f>ROUND(E55*F48,2)</f>
        <v>2.16</v>
      </c>
      <c r="G55" s="13"/>
      <c r="H55" s="13"/>
      <c r="I55" s="13"/>
      <c r="J55" s="31"/>
      <c r="K55" s="13"/>
      <c r="L55" s="13"/>
      <c r="M55" s="13"/>
    </row>
    <row r="56" spans="1:18" s="1" customFormat="1" x14ac:dyDescent="0.3">
      <c r="A56" s="76">
        <v>11</v>
      </c>
      <c r="B56" s="77" t="s">
        <v>92</v>
      </c>
      <c r="C56" s="75" t="s">
        <v>93</v>
      </c>
      <c r="D56" s="85" t="s">
        <v>43</v>
      </c>
      <c r="E56" s="94"/>
      <c r="F56" s="120">
        <v>0.05</v>
      </c>
      <c r="G56" s="85"/>
      <c r="H56" s="85"/>
      <c r="I56" s="85"/>
      <c r="J56" s="85"/>
      <c r="K56" s="85"/>
      <c r="L56" s="85"/>
      <c r="M56" s="85"/>
    </row>
    <row r="57" spans="1:18" s="1" customFormat="1" x14ac:dyDescent="0.3">
      <c r="A57" s="76"/>
      <c r="B57" s="77"/>
      <c r="C57" s="75" t="s">
        <v>94</v>
      </c>
      <c r="D57" s="85" t="s">
        <v>52</v>
      </c>
      <c r="E57" s="84">
        <v>0.3</v>
      </c>
      <c r="F57" s="85">
        <f>ROUND(F56*E57,2)</f>
        <v>0.02</v>
      </c>
      <c r="G57" s="85"/>
      <c r="H57" s="85"/>
      <c r="I57" s="85"/>
      <c r="J57" s="85"/>
      <c r="K57" s="85"/>
      <c r="L57" s="85"/>
      <c r="M57" s="85"/>
    </row>
    <row r="58" spans="1:18" s="1" customFormat="1" x14ac:dyDescent="0.3">
      <c r="A58" s="76"/>
      <c r="B58" s="77"/>
      <c r="C58" s="75" t="s">
        <v>95</v>
      </c>
      <c r="D58" s="95" t="s">
        <v>43</v>
      </c>
      <c r="E58" s="84">
        <v>1.03</v>
      </c>
      <c r="F58" s="85">
        <f>ROUND(F56*E58,2)</f>
        <v>0.05</v>
      </c>
      <c r="G58" s="85"/>
      <c r="H58" s="85"/>
      <c r="I58" s="85"/>
      <c r="J58" s="85"/>
      <c r="K58" s="85"/>
      <c r="L58" s="85"/>
      <c r="M58" s="85"/>
    </row>
    <row r="59" spans="1:18" s="2" customFormat="1" ht="60" x14ac:dyDescent="0.25">
      <c r="A59" s="17">
        <v>12</v>
      </c>
      <c r="B59" s="24" t="s">
        <v>124</v>
      </c>
      <c r="C59" s="29" t="s">
        <v>122</v>
      </c>
      <c r="D59" s="30" t="s">
        <v>74</v>
      </c>
      <c r="E59" s="30"/>
      <c r="F59" s="45">
        <v>0.14799999999999999</v>
      </c>
      <c r="G59" s="17"/>
      <c r="H59" s="17"/>
      <c r="I59" s="13"/>
      <c r="J59" s="31"/>
      <c r="K59" s="17"/>
      <c r="L59" s="13"/>
      <c r="M59" s="13"/>
    </row>
    <row r="60" spans="1:18" s="2" customFormat="1" x14ac:dyDescent="0.25">
      <c r="A60" s="17"/>
      <c r="B60" s="38"/>
      <c r="C60" s="39" t="s">
        <v>37</v>
      </c>
      <c r="D60" s="17" t="s">
        <v>38</v>
      </c>
      <c r="E60" s="21">
        <v>37.5</v>
      </c>
      <c r="F60" s="13">
        <f>ROUND(F59*E60,2)</f>
        <v>5.55</v>
      </c>
      <c r="G60" s="40"/>
      <c r="H60" s="40"/>
      <c r="I60" s="13"/>
      <c r="J60" s="13"/>
      <c r="K60" s="40"/>
      <c r="L60" s="40"/>
      <c r="M60" s="13"/>
      <c r="N60" s="72"/>
    </row>
    <row r="61" spans="1:18" s="2" customFormat="1" x14ac:dyDescent="0.25">
      <c r="A61" s="17"/>
      <c r="B61" s="38"/>
      <c r="C61" s="39" t="s">
        <v>96</v>
      </c>
      <c r="D61" s="17" t="s">
        <v>52</v>
      </c>
      <c r="E61" s="74">
        <v>3.02</v>
      </c>
      <c r="F61" s="13">
        <f>ROUND(E61*F59,2)</f>
        <v>0.45</v>
      </c>
      <c r="G61" s="40"/>
      <c r="H61" s="40"/>
      <c r="I61" s="13"/>
      <c r="J61" s="31"/>
      <c r="K61" s="17"/>
      <c r="L61" s="13"/>
      <c r="M61" s="13"/>
    </row>
    <row r="62" spans="1:18" s="2" customFormat="1" x14ac:dyDescent="0.3">
      <c r="A62" s="17"/>
      <c r="B62" s="40"/>
      <c r="C62" s="96" t="s">
        <v>97</v>
      </c>
      <c r="D62" s="97" t="s">
        <v>52</v>
      </c>
      <c r="E62" s="98">
        <v>3.7</v>
      </c>
      <c r="F62" s="13">
        <f>ROUND(E62*F59,2)</f>
        <v>0.55000000000000004</v>
      </c>
      <c r="G62" s="13"/>
      <c r="H62" s="13"/>
      <c r="I62" s="19"/>
      <c r="J62" s="14"/>
      <c r="K62" s="20"/>
      <c r="L62" s="13"/>
      <c r="M62" s="13"/>
    </row>
    <row r="63" spans="1:18" s="2" customFormat="1" x14ac:dyDescent="0.3">
      <c r="A63" s="17"/>
      <c r="B63" s="40"/>
      <c r="C63" s="96" t="s">
        <v>98</v>
      </c>
      <c r="D63" s="97" t="s">
        <v>52</v>
      </c>
      <c r="E63" s="21">
        <v>11.1</v>
      </c>
      <c r="F63" s="13">
        <f>ROUND(E63*F59,2)</f>
        <v>1.64</v>
      </c>
      <c r="G63" s="13"/>
      <c r="H63" s="13"/>
      <c r="I63" s="19"/>
      <c r="J63" s="14"/>
      <c r="K63" s="20"/>
      <c r="L63" s="13"/>
      <c r="M63" s="13"/>
    </row>
    <row r="64" spans="1:18" s="2" customFormat="1" x14ac:dyDescent="0.25">
      <c r="A64" s="17"/>
      <c r="B64" s="40"/>
      <c r="C64" s="39" t="s">
        <v>39</v>
      </c>
      <c r="D64" s="17" t="s">
        <v>40</v>
      </c>
      <c r="E64" s="74">
        <v>2.2999999999999998</v>
      </c>
      <c r="F64" s="13">
        <f>ROUND(E64*F59,2)</f>
        <v>0.34</v>
      </c>
      <c r="G64" s="17"/>
      <c r="H64" s="17"/>
      <c r="I64" s="13"/>
      <c r="J64" s="31"/>
      <c r="K64" s="13"/>
      <c r="L64" s="13"/>
      <c r="M64" s="13"/>
    </row>
    <row r="65" spans="1:13" s="2" customFormat="1" x14ac:dyDescent="0.25">
      <c r="A65" s="17"/>
      <c r="B65" s="40"/>
      <c r="C65" s="39" t="s">
        <v>99</v>
      </c>
      <c r="D65" s="17" t="s">
        <v>43</v>
      </c>
      <c r="E65" s="98">
        <v>97.4</v>
      </c>
      <c r="F65" s="13">
        <f>ROUND(E65*F59,2)</f>
        <v>14.42</v>
      </c>
      <c r="G65" s="13"/>
      <c r="H65" s="13"/>
      <c r="I65" s="13"/>
      <c r="J65" s="31"/>
      <c r="K65" s="13"/>
      <c r="L65" s="13"/>
      <c r="M65" s="13"/>
    </row>
    <row r="66" spans="1:13" s="2" customFormat="1" x14ac:dyDescent="0.25">
      <c r="A66" s="17"/>
      <c r="B66" s="40"/>
      <c r="C66" s="39" t="s">
        <v>41</v>
      </c>
      <c r="D66" s="17" t="s">
        <v>40</v>
      </c>
      <c r="E66" s="98">
        <v>14.5</v>
      </c>
      <c r="F66" s="13">
        <f>ROUND(F59*E66,2)</f>
        <v>2.15</v>
      </c>
      <c r="G66" s="13"/>
      <c r="H66" s="13"/>
      <c r="I66" s="13"/>
      <c r="J66" s="31"/>
      <c r="K66" s="13"/>
      <c r="L66" s="13"/>
      <c r="M66" s="13"/>
    </row>
    <row r="67" spans="1:13" ht="15.75" x14ac:dyDescent="0.3">
      <c r="A67" s="19"/>
      <c r="B67" s="19"/>
      <c r="C67" s="46" t="s">
        <v>30</v>
      </c>
      <c r="D67" s="115" t="s">
        <v>40</v>
      </c>
      <c r="E67" s="16"/>
      <c r="F67" s="19"/>
      <c r="G67" s="19"/>
      <c r="H67" s="26"/>
      <c r="I67" s="26"/>
      <c r="J67" s="26"/>
      <c r="K67" s="26"/>
      <c r="L67" s="26"/>
      <c r="M67" s="26">
        <f>SUM(M9:M66)</f>
        <v>0</v>
      </c>
    </row>
    <row r="68" spans="1:13" ht="15.75" x14ac:dyDescent="0.3">
      <c r="A68" s="19"/>
      <c r="B68" s="19"/>
      <c r="C68" s="48" t="s">
        <v>44</v>
      </c>
      <c r="D68" s="115" t="s">
        <v>2</v>
      </c>
      <c r="E68" s="25"/>
      <c r="F68" s="19"/>
      <c r="G68" s="19"/>
      <c r="H68" s="19"/>
      <c r="I68" s="19"/>
      <c r="J68" s="19"/>
      <c r="K68" s="19"/>
      <c r="L68" s="19"/>
      <c r="M68" s="26">
        <f>ROUND(0.1*M67,2)</f>
        <v>0</v>
      </c>
    </row>
    <row r="69" spans="1:13" ht="15.75" x14ac:dyDescent="0.3">
      <c r="A69" s="19"/>
      <c r="B69" s="19"/>
      <c r="C69" s="48" t="s">
        <v>30</v>
      </c>
      <c r="D69" s="115" t="s">
        <v>40</v>
      </c>
      <c r="E69" s="25"/>
      <c r="F69" s="19"/>
      <c r="G69" s="19"/>
      <c r="H69" s="19"/>
      <c r="I69" s="19"/>
      <c r="J69" s="19"/>
      <c r="K69" s="19"/>
      <c r="L69" s="19"/>
      <c r="M69" s="26">
        <f>SUM(M67:M68)</f>
        <v>0</v>
      </c>
    </row>
    <row r="70" spans="1:13" ht="15.75" x14ac:dyDescent="0.3">
      <c r="A70" s="19"/>
      <c r="B70" s="19"/>
      <c r="C70" s="48" t="s">
        <v>45</v>
      </c>
      <c r="D70" s="115" t="s">
        <v>2</v>
      </c>
      <c r="E70" s="25"/>
      <c r="F70" s="19"/>
      <c r="G70" s="19"/>
      <c r="H70" s="19"/>
      <c r="I70" s="19"/>
      <c r="J70" s="19"/>
      <c r="K70" s="19"/>
      <c r="L70" s="19"/>
      <c r="M70" s="26">
        <f>ROUND(0.08*M69,2)</f>
        <v>0</v>
      </c>
    </row>
    <row r="71" spans="1:13" ht="15.75" x14ac:dyDescent="0.3">
      <c r="A71" s="19"/>
      <c r="B71" s="19"/>
      <c r="C71" s="48" t="s">
        <v>46</v>
      </c>
      <c r="D71" s="115" t="s">
        <v>40</v>
      </c>
      <c r="E71" s="27"/>
      <c r="F71" s="19"/>
      <c r="G71" s="19"/>
      <c r="H71" s="19"/>
      <c r="I71" s="19"/>
      <c r="J71" s="19"/>
      <c r="K71" s="19"/>
      <c r="L71" s="19"/>
      <c r="M71" s="26">
        <f>SUM(M69:M70)</f>
        <v>0</v>
      </c>
    </row>
    <row r="73" spans="1:13" x14ac:dyDescent="0.25">
      <c r="C73" s="47"/>
    </row>
    <row r="74" spans="1:13" x14ac:dyDescent="0.25">
      <c r="C74" s="47"/>
    </row>
  </sheetData>
  <mergeCells count="15">
    <mergeCell ref="I6:J6"/>
    <mergeCell ref="K6:L6"/>
    <mergeCell ref="M6:M7"/>
    <mergeCell ref="A6:A7"/>
    <mergeCell ref="B6:B7"/>
    <mergeCell ref="C6:C7"/>
    <mergeCell ref="D6:D7"/>
    <mergeCell ref="E6:F6"/>
    <mergeCell ref="G6:H6"/>
    <mergeCell ref="H5:K5"/>
    <mergeCell ref="A1:M1"/>
    <mergeCell ref="A2:M2"/>
    <mergeCell ref="A3:F3"/>
    <mergeCell ref="H3:K3"/>
    <mergeCell ref="B4:C4"/>
  </mergeCells>
  <conditionalFormatting sqref="A8:IU167">
    <cfRule type="cellIs" dxfId="75" priority="76" stopIfTrue="1" operator="equal">
      <formula>8223.307275</formula>
    </cfRule>
  </conditionalFormatting>
  <conditionalFormatting sqref="A68:IU95 A96:IR96">
    <cfRule type="cellIs" dxfId="74" priority="75" stopIfTrue="1" operator="equal">
      <formula>8223.307275</formula>
    </cfRule>
  </conditionalFormatting>
  <conditionalFormatting sqref="A73:IU73 IS78:IU89 A93:IU97 A113:IU140 A71:IU71 A72:IR72 A74:IR92 A98:IR112 A141:IR141">
    <cfRule type="cellIs" dxfId="73" priority="74" stopIfTrue="1" operator="equal">
      <formula>8223.307275</formula>
    </cfRule>
  </conditionalFormatting>
  <conditionalFormatting sqref="A73:IO79">
    <cfRule type="cellIs" dxfId="72" priority="73" stopIfTrue="1" operator="equal">
      <formula>8223.307275</formula>
    </cfRule>
  </conditionalFormatting>
  <conditionalFormatting sqref="A100:IO106 HN68:IR78 HN79:IO92">
    <cfRule type="cellIs" dxfId="71" priority="72" stopIfTrue="1" operator="equal">
      <formula>8223.307275</formula>
    </cfRule>
  </conditionalFormatting>
  <conditionalFormatting sqref="A104:IO110 HN72:IR82 HN83:IO96">
    <cfRule type="cellIs" dxfId="70" priority="71" stopIfTrue="1" operator="equal">
      <formula>8223.307275</formula>
    </cfRule>
  </conditionalFormatting>
  <conditionalFormatting sqref="A73:IU77 A93:IU120 A78:IR92 A121:IR121">
    <cfRule type="cellIs" dxfId="69" priority="70" stopIfTrue="1" operator="equal">
      <formula>8223.307275</formula>
    </cfRule>
  </conditionalFormatting>
  <conditionalFormatting sqref="A80:IO86">
    <cfRule type="cellIs" dxfId="68" priority="69" stopIfTrue="1" operator="equal">
      <formula>8223.307275</formula>
    </cfRule>
  </conditionalFormatting>
  <conditionalFormatting sqref="A84:IO90">
    <cfRule type="cellIs" dxfId="67" priority="68" stopIfTrue="1" operator="equal">
      <formula>8223.307275</formula>
    </cfRule>
  </conditionalFormatting>
  <conditionalFormatting sqref="A73:IU73 IS78:IU89 A93:IU97 A113:IU140 A71:IU71 A72:IR72 A74:IR92 A98:IR112 A141:IR141">
    <cfRule type="cellIs" dxfId="66" priority="67" stopIfTrue="1" operator="equal">
      <formula>8223.307275</formula>
    </cfRule>
  </conditionalFormatting>
  <conditionalFormatting sqref="A73:IO79">
    <cfRule type="cellIs" dxfId="65" priority="66" stopIfTrue="1" operator="equal">
      <formula>8223.307275</formula>
    </cfRule>
  </conditionalFormatting>
  <conditionalFormatting sqref="A100:IO106 HN68:IR78 HN79:IO92">
    <cfRule type="cellIs" dxfId="64" priority="65" stopIfTrue="1" operator="equal">
      <formula>8223.307275</formula>
    </cfRule>
  </conditionalFormatting>
  <conditionalFormatting sqref="A104:IO110 HN72:IR82 HN83:IO96">
    <cfRule type="cellIs" dxfId="63" priority="64" stopIfTrue="1" operator="equal">
      <formula>8223.307275</formula>
    </cfRule>
  </conditionalFormatting>
  <conditionalFormatting sqref="A75:IU78">
    <cfRule type="cellIs" dxfId="62" priority="63" stopIfTrue="1" operator="equal">
      <formula>8223.307275</formula>
    </cfRule>
  </conditionalFormatting>
  <conditionalFormatting sqref="A82:IU82 IS87:IU98 A102:IU106 A122:IU149 A80:IU80 A81:IR81 A83:IR101 A107:IR121 A150:IR150">
    <cfRule type="cellIs" dxfId="61" priority="62" stopIfTrue="1" operator="equal">
      <formula>8223.307275</formula>
    </cfRule>
  </conditionalFormatting>
  <conditionalFormatting sqref="A82:IO88">
    <cfRule type="cellIs" dxfId="60" priority="61" stopIfTrue="1" operator="equal">
      <formula>8223.307275</formula>
    </cfRule>
  </conditionalFormatting>
  <conditionalFormatting sqref="A109:IO115 HN77:IR87 HN88:IO101">
    <cfRule type="cellIs" dxfId="59" priority="60" stopIfTrue="1" operator="equal">
      <formula>8223.307275</formula>
    </cfRule>
  </conditionalFormatting>
  <conditionalFormatting sqref="A113:IO119 HN81:IR91 HN92:IO105">
    <cfRule type="cellIs" dxfId="58" priority="59" stopIfTrue="1" operator="equal">
      <formula>8223.307275</formula>
    </cfRule>
  </conditionalFormatting>
  <conditionalFormatting sqref="HN144:IQ184 A144:HM161 IR144:IR161">
    <cfRule type="cellIs" dxfId="57" priority="58" stopIfTrue="1" operator="equal">
      <formula>8223.307275</formula>
    </cfRule>
  </conditionalFormatting>
  <conditionalFormatting sqref="A157:IU160">
    <cfRule type="cellIs" dxfId="56" priority="57" stopIfTrue="1" operator="equal">
      <formula>8223.307275</formula>
    </cfRule>
  </conditionalFormatting>
  <conditionalFormatting sqref="IS144:IU157">
    <cfRule type="cellIs" dxfId="55" priority="56" stopIfTrue="1" operator="equal">
      <formula>8223.307275</formula>
    </cfRule>
  </conditionalFormatting>
  <conditionalFormatting sqref="A164:IU164 IS169:IU180 A184:IU188 A204:IU231 A162:IU162 A163:IR163 A165:IR183 A189:IR203 A232:IR232">
    <cfRule type="cellIs" dxfId="54" priority="55" stopIfTrue="1" operator="equal">
      <formula>8223.307275</formula>
    </cfRule>
  </conditionalFormatting>
  <conditionalFormatting sqref="A164:IO170">
    <cfRule type="cellIs" dxfId="53" priority="54" stopIfTrue="1" operator="equal">
      <formula>8223.307275</formula>
    </cfRule>
  </conditionalFormatting>
  <conditionalFormatting sqref="A191:IO197 HN159:IR169 HN170:IO183">
    <cfRule type="cellIs" dxfId="52" priority="53" stopIfTrue="1" operator="equal">
      <formula>8223.307275</formula>
    </cfRule>
  </conditionalFormatting>
  <conditionalFormatting sqref="A144:IQ215">
    <cfRule type="cellIs" dxfId="51" priority="52" stopIfTrue="1" operator="equal">
      <formula>8223.307275</formula>
    </cfRule>
  </conditionalFormatting>
  <conditionalFormatting sqref="A195:IO201 A145:HM194 HN163:IR173 HN146:IO162 HN174:IO187">
    <cfRule type="cellIs" dxfId="50" priority="51" stopIfTrue="1" operator="equal">
      <formula>8223.307275</formula>
    </cfRule>
  </conditionalFormatting>
  <conditionalFormatting sqref="D144:E148">
    <cfRule type="cellIs" dxfId="49" priority="50" stopIfTrue="1" operator="equal">
      <formula>8223.307275</formula>
    </cfRule>
  </conditionalFormatting>
  <conditionalFormatting sqref="D144:D148">
    <cfRule type="cellIs" dxfId="48" priority="49" stopIfTrue="1" operator="equal">
      <formula>8223.307275</formula>
    </cfRule>
  </conditionalFormatting>
  <conditionalFormatting sqref="HN107:IQ147 A107:HM124 IR107:IR124">
    <cfRule type="cellIs" dxfId="47" priority="48" stopIfTrue="1" operator="equal">
      <formula>8223.307275</formula>
    </cfRule>
  </conditionalFormatting>
  <conditionalFormatting sqref="A120:IU123">
    <cfRule type="cellIs" dxfId="46" priority="47" stopIfTrue="1" operator="equal">
      <formula>8223.307275</formula>
    </cfRule>
  </conditionalFormatting>
  <conditionalFormatting sqref="IS107:IU120">
    <cfRule type="cellIs" dxfId="45" priority="46" stopIfTrue="1" operator="equal">
      <formula>8223.307275</formula>
    </cfRule>
  </conditionalFormatting>
  <conditionalFormatting sqref="A127:IU127 IS132:IU143 A147:IU151 A167:IU194 A125:IU125 A126:IR126 A128:IR146 A152:IR166 A195:IR195">
    <cfRule type="cellIs" dxfId="44" priority="45" stopIfTrue="1" operator="equal">
      <formula>8223.307275</formula>
    </cfRule>
  </conditionalFormatting>
  <conditionalFormatting sqref="A127:IO133">
    <cfRule type="cellIs" dxfId="43" priority="44" stopIfTrue="1" operator="equal">
      <formula>8223.307275</formula>
    </cfRule>
  </conditionalFormatting>
  <conditionalFormatting sqref="A154:IO160 HN122:IR132 HN133:IO146">
    <cfRule type="cellIs" dxfId="42" priority="43" stopIfTrue="1" operator="equal">
      <formula>8223.307275</formula>
    </cfRule>
  </conditionalFormatting>
  <conditionalFormatting sqref="A107:IQ178">
    <cfRule type="cellIs" dxfId="41" priority="42" stopIfTrue="1" operator="equal">
      <formula>8223.307275</formula>
    </cfRule>
  </conditionalFormatting>
  <conditionalFormatting sqref="A158:IO164 A108:HM157 HN126:IR136 HN109:IO125 HN137:IO150">
    <cfRule type="cellIs" dxfId="40" priority="41" stopIfTrue="1" operator="equal">
      <formula>8223.307275</formula>
    </cfRule>
  </conditionalFormatting>
  <conditionalFormatting sqref="D107:E111">
    <cfRule type="cellIs" dxfId="39" priority="40" stopIfTrue="1" operator="equal">
      <formula>8223.307275</formula>
    </cfRule>
  </conditionalFormatting>
  <conditionalFormatting sqref="D107:D111">
    <cfRule type="cellIs" dxfId="38" priority="39" stopIfTrue="1" operator="equal">
      <formula>8223.307275</formula>
    </cfRule>
  </conditionalFormatting>
  <conditionalFormatting sqref="IS68:IU79 A83:IU87 A103:IU130 A88:IR102 A131:IR131">
    <cfRule type="cellIs" dxfId="37" priority="38" stopIfTrue="1" operator="equal">
      <formula>8223.307275</formula>
    </cfRule>
  </conditionalFormatting>
  <conditionalFormatting sqref="A90:IO96 HN69:IO82">
    <cfRule type="cellIs" dxfId="36" priority="37" stopIfTrue="1" operator="equal">
      <formula>8223.307275</formula>
    </cfRule>
  </conditionalFormatting>
  <conditionalFormatting sqref="A94:IO100 HN73:IO86">
    <cfRule type="cellIs" dxfId="35" priority="36" stopIfTrue="1" operator="equal">
      <formula>8223.307275</formula>
    </cfRule>
  </conditionalFormatting>
  <conditionalFormatting sqref="A78:IU81">
    <cfRule type="cellIs" dxfId="34" priority="35" stopIfTrue="1" operator="equal">
      <formula>8223.307275</formula>
    </cfRule>
  </conditionalFormatting>
  <conditionalFormatting sqref="A85:IU85 IS90:IU101 A105:IU109 A125:IU152 A83:IU83 A84:IR84 A86:IR104 A110:IR124 A153:IR153">
    <cfRule type="cellIs" dxfId="33" priority="34" stopIfTrue="1" operator="equal">
      <formula>8223.307275</formula>
    </cfRule>
  </conditionalFormatting>
  <conditionalFormatting sqref="A85:IO91">
    <cfRule type="cellIs" dxfId="32" priority="33" stopIfTrue="1" operator="equal">
      <formula>8223.307275</formula>
    </cfRule>
  </conditionalFormatting>
  <conditionalFormatting sqref="A112:IO118 HN80:IR90 HN91:IO104">
    <cfRule type="cellIs" dxfId="31" priority="32" stopIfTrue="1" operator="equal">
      <formula>8223.307275</formula>
    </cfRule>
  </conditionalFormatting>
  <conditionalFormatting sqref="A116:IO122 HN84:IR94 HN67:IO83 HN95:IO108">
    <cfRule type="cellIs" dxfId="30" priority="31" stopIfTrue="1" operator="equal">
      <formula>8223.307275</formula>
    </cfRule>
  </conditionalFormatting>
  <conditionalFormatting sqref="HN168:IQ208 A168:HM185 IR168:IR185">
    <cfRule type="cellIs" dxfId="29" priority="30" stopIfTrue="1" operator="equal">
      <formula>8223.307275</formula>
    </cfRule>
  </conditionalFormatting>
  <conditionalFormatting sqref="A181:IU184">
    <cfRule type="cellIs" dxfId="28" priority="29" stopIfTrue="1" operator="equal">
      <formula>8223.307275</formula>
    </cfRule>
  </conditionalFormatting>
  <conditionalFormatting sqref="IS168:IU181">
    <cfRule type="cellIs" dxfId="27" priority="28" stopIfTrue="1" operator="equal">
      <formula>8223.307275</formula>
    </cfRule>
  </conditionalFormatting>
  <conditionalFormatting sqref="A188:IU188 IS193:IU204 A208:IU212 A228:IU255 A186:IU186 A187:IR187 A189:IR207 A213:IR227 A256:IR256">
    <cfRule type="cellIs" dxfId="26" priority="27" stopIfTrue="1" operator="equal">
      <formula>8223.307275</formula>
    </cfRule>
  </conditionalFormatting>
  <conditionalFormatting sqref="A188:IO194">
    <cfRule type="cellIs" dxfId="25" priority="26" stopIfTrue="1" operator="equal">
      <formula>8223.307275</formula>
    </cfRule>
  </conditionalFormatting>
  <conditionalFormatting sqref="A215:IO221 HN183:IR193 HN194:IO207">
    <cfRule type="cellIs" dxfId="24" priority="25" stopIfTrue="1" operator="equal">
      <formula>8223.307275</formula>
    </cfRule>
  </conditionalFormatting>
  <conditionalFormatting sqref="A168:IQ239">
    <cfRule type="cellIs" dxfId="23" priority="24" stopIfTrue="1" operator="equal">
      <formula>8223.307275</formula>
    </cfRule>
  </conditionalFormatting>
  <conditionalFormatting sqref="A219:IO225 A169:HM218 HN187:IR197 HN170:IO186 HN198:IO211">
    <cfRule type="cellIs" dxfId="22" priority="23" stopIfTrue="1" operator="equal">
      <formula>8223.307275</formula>
    </cfRule>
  </conditionalFormatting>
  <conditionalFormatting sqref="D168:E172">
    <cfRule type="cellIs" dxfId="21" priority="22" stopIfTrue="1" operator="equal">
      <formula>8223.307275</formula>
    </cfRule>
  </conditionalFormatting>
  <conditionalFormatting sqref="D168:D172">
    <cfRule type="cellIs" dxfId="20" priority="21" stopIfTrue="1" operator="equal">
      <formula>8223.307275</formula>
    </cfRule>
  </conditionalFormatting>
  <conditionalFormatting sqref="HN131:IQ171 A131:HM148 IR131:IR148">
    <cfRule type="cellIs" dxfId="19" priority="20" stopIfTrue="1" operator="equal">
      <formula>8223.307275</formula>
    </cfRule>
  </conditionalFormatting>
  <conditionalFormatting sqref="A144:IU147">
    <cfRule type="cellIs" dxfId="18" priority="19" stopIfTrue="1" operator="equal">
      <formula>8223.307275</formula>
    </cfRule>
  </conditionalFormatting>
  <conditionalFormatting sqref="IS131:IU144">
    <cfRule type="cellIs" dxfId="17" priority="18" stopIfTrue="1" operator="equal">
      <formula>8223.307275</formula>
    </cfRule>
  </conditionalFormatting>
  <conditionalFormatting sqref="A151:IU151 IS156:IU167 A171:IU175 A191:IU218 A149:IU149 A150:IR150 A152:IR170 A176:IR190 A219:IR219">
    <cfRule type="cellIs" dxfId="16" priority="17" stopIfTrue="1" operator="equal">
      <formula>8223.307275</formula>
    </cfRule>
  </conditionalFormatting>
  <conditionalFormatting sqref="A151:IO157">
    <cfRule type="cellIs" dxfId="15" priority="16" stopIfTrue="1" operator="equal">
      <formula>8223.307275</formula>
    </cfRule>
  </conditionalFormatting>
  <conditionalFormatting sqref="A178:IO184 HN146:IR156 HN157:IO170">
    <cfRule type="cellIs" dxfId="14" priority="15" stopIfTrue="1" operator="equal">
      <formula>8223.307275</formula>
    </cfRule>
  </conditionalFormatting>
  <conditionalFormatting sqref="A131:IQ202">
    <cfRule type="cellIs" dxfId="13" priority="14" stopIfTrue="1" operator="equal">
      <formula>8223.307275</formula>
    </cfRule>
  </conditionalFormatting>
  <conditionalFormatting sqref="A182:IO188 A132:HM181 HN150:IR160 HN133:IO149 HN161:IO174">
    <cfRule type="cellIs" dxfId="12" priority="13" stopIfTrue="1" operator="equal">
      <formula>8223.307275</formula>
    </cfRule>
  </conditionalFormatting>
  <conditionalFormatting sqref="D131:E135">
    <cfRule type="cellIs" dxfId="11" priority="12" stopIfTrue="1" operator="equal">
      <formula>8223.307275</formula>
    </cfRule>
  </conditionalFormatting>
  <conditionalFormatting sqref="D131:D135">
    <cfRule type="cellIs" dxfId="10" priority="11" stopIfTrue="1" operator="equal">
      <formula>8223.307275</formula>
    </cfRule>
  </conditionalFormatting>
  <conditionalFormatting sqref="HN67:IQ107 A67:HM84 IR67:IR84">
    <cfRule type="cellIs" dxfId="9" priority="10" stopIfTrue="1" operator="equal">
      <formula>8223.307275</formula>
    </cfRule>
  </conditionalFormatting>
  <conditionalFormatting sqref="A80:IU83">
    <cfRule type="cellIs" dxfId="8" priority="9" stopIfTrue="1" operator="equal">
      <formula>8223.307275</formula>
    </cfRule>
  </conditionalFormatting>
  <conditionalFormatting sqref="IS67:IU80">
    <cfRule type="cellIs" dxfId="7" priority="8" stopIfTrue="1" operator="equal">
      <formula>8223.307275</formula>
    </cfRule>
  </conditionalFormatting>
  <conditionalFormatting sqref="A87:IU87 IS92:IU103 A107:IU111 A127:IU154 A85:IU85 A86:IR86 A88:IR106 A112:IR126 A155:IR155">
    <cfRule type="cellIs" dxfId="6" priority="7" stopIfTrue="1" operator="equal">
      <formula>8223.307275</formula>
    </cfRule>
  </conditionalFormatting>
  <conditionalFormatting sqref="A87:IO93">
    <cfRule type="cellIs" dxfId="5" priority="6" stopIfTrue="1" operator="equal">
      <formula>8223.307275</formula>
    </cfRule>
  </conditionalFormatting>
  <conditionalFormatting sqref="A114:IO120 HN82:IR92 HN93:IO106">
    <cfRule type="cellIs" dxfId="4" priority="5" stopIfTrue="1" operator="equal">
      <formula>8223.307275</formula>
    </cfRule>
  </conditionalFormatting>
  <conditionalFormatting sqref="A67:IQ138">
    <cfRule type="cellIs" dxfId="3" priority="4" stopIfTrue="1" operator="equal">
      <formula>8223.307275</formula>
    </cfRule>
  </conditionalFormatting>
  <conditionalFormatting sqref="A118:IO124 A68:HM117 HN86:IR96 HN69:IO85 HN97:IO110">
    <cfRule type="cellIs" dxfId="2" priority="3" stopIfTrue="1" operator="equal">
      <formula>8223.307275</formula>
    </cfRule>
  </conditionalFormatting>
  <conditionalFormatting sqref="D67:E71">
    <cfRule type="cellIs" dxfId="1" priority="2" stopIfTrue="1" operator="equal">
      <formula>8223.307275</formula>
    </cfRule>
  </conditionalFormatting>
  <conditionalFormatting sqref="D67:D71">
    <cfRule type="cellIs" dxfId="0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krebs</vt:lpstr>
      <vt:lpstr>1–1</vt:lpstr>
      <vt:lpstr>2–1</vt:lpstr>
      <vt:lpstr>3–1</vt:lpstr>
      <vt:lpstr>5–1</vt:lpstr>
      <vt:lpstr>'1–1'!Print_Area</vt:lpstr>
      <vt:lpstr>krebs!Print_Area</vt:lpstr>
      <vt:lpstr>'1–1'!Print_Titles</vt:lpstr>
      <vt:lpstr>'2–1'!Print_Titles</vt:lpstr>
      <vt:lpstr>'3–1'!Print_Titles</vt:lpstr>
      <vt:lpstr>'5–1'!Print_Titles</vt:lpstr>
      <vt:lpstr>krebs!Print_Titles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Tariel Metreveli</cp:lastModifiedBy>
  <cp:revision/>
  <cp:lastPrinted>2021-08-02T07:51:29Z</cp:lastPrinted>
  <dcterms:created xsi:type="dcterms:W3CDTF">2013-04-21T20:24:51Z</dcterms:created>
  <dcterms:modified xsi:type="dcterms:W3CDTF">2021-08-26T11:11:56Z</dcterms:modified>
</cp:coreProperties>
</file>