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lagubianuri\shesyidvebi\TENDEREBI\TENDEREBI - 2021\ტატო - 2021\18 - (მე-14 მრ, მესხ. #10, #11, #12 მრავალს. სახლ. აივნ.ს რეაბ. მე-11 მრ #1 კორპ. და 9 ძმა ხერხე. ქ. #14-45 მიშ. გამაგ.) - 401 351 ლარი\ასატვირთი\ხარჯთა\"/>
    </mc:Choice>
  </mc:AlternateContent>
  <xr:revisionPtr revIDLastSave="0" documentId="13_ncr:1_{257F44A6-EF04-4456-8BD4-E85933AADF30}" xr6:coauthVersionLast="47" xr6:coauthVersionMax="47" xr10:uidLastSave="{00000000-0000-0000-0000-000000000000}"/>
  <bookViews>
    <workbookView xWindow="-120" yWindow="-120" windowWidth="29040" windowHeight="15840" tabRatio="881" xr2:uid="{00000000-000D-0000-FFFF-FFFF00000000}"/>
  </bookViews>
  <sheets>
    <sheet name="ხარჯთაღრიცხვა #3" sheetId="111" r:id="rId1"/>
    <sheet name="2 ანა" sheetId="110" state="hidden" r:id="rId2"/>
    <sheet name="გეგმა-გრაფიკი" sheetId="83" state="hidden" r:id="rId3"/>
    <sheet name="მოც. ამოკრეფა" sheetId="112" state="hidden" r:id="rId4"/>
  </sheets>
  <definedNames>
    <definedName name="_xlnm._FilterDatabase" localSheetId="0" hidden="1">'ხარჯთაღრიცხვა #3'!$A$6:$M$6</definedName>
    <definedName name="ghgfhjkjh54789">#REF!</definedName>
    <definedName name="_xlnm.Print_Area" localSheetId="0">'ხარჯთაღრიცხვა #3'!$A$1:$M$82</definedName>
    <definedName name="yhyujkiu4785689">#REF!</definedName>
    <definedName name="დასსდფგგჰ">#REF!</definedName>
  </definedNames>
  <calcPr calcId="191029"/>
</workbook>
</file>

<file path=xl/calcChain.xml><?xml version="1.0" encoding="utf-8"?>
<calcChain xmlns="http://schemas.openxmlformats.org/spreadsheetml/2006/main">
  <c r="F35" i="111" l="1"/>
  <c r="E64" i="111" l="1"/>
  <c r="E63" i="111"/>
  <c r="E62" i="111"/>
  <c r="F52" i="111" l="1"/>
  <c r="E37" i="111"/>
  <c r="E36" i="111"/>
  <c r="E33" i="111"/>
  <c r="E32" i="111"/>
  <c r="E29" i="111"/>
  <c r="F29" i="111" s="1"/>
  <c r="E28" i="111"/>
  <c r="F28" i="111" s="1"/>
  <c r="E27" i="111"/>
  <c r="F27" i="111" s="1"/>
  <c r="E26" i="111"/>
  <c r="F26" i="111" s="1"/>
  <c r="E25" i="111"/>
  <c r="F25" i="111" s="1"/>
  <c r="F22" i="111" l="1"/>
  <c r="E23" i="111"/>
  <c r="F13" i="111"/>
  <c r="C13" i="112"/>
  <c r="D13" i="112"/>
  <c r="E13" i="112"/>
  <c r="F13" i="112"/>
  <c r="G13" i="112"/>
  <c r="I13" i="112"/>
  <c r="J13" i="112"/>
  <c r="B13" i="112"/>
  <c r="H12" i="112"/>
  <c r="H13" i="112" s="1"/>
  <c r="F75" i="111" l="1"/>
  <c r="F74" i="111"/>
  <c r="F71" i="111"/>
  <c r="F69" i="111"/>
  <c r="F68" i="111"/>
  <c r="F67" i="111"/>
  <c r="F66" i="111"/>
  <c r="F64" i="111"/>
  <c r="F63" i="111"/>
  <c r="F62" i="111"/>
  <c r="F60" i="111"/>
  <c r="F59" i="111"/>
  <c r="F58" i="111"/>
  <c r="F56" i="111"/>
  <c r="F55" i="111"/>
  <c r="F54" i="111"/>
  <c r="F53" i="111"/>
  <c r="F51" i="111"/>
  <c r="F50" i="111"/>
  <c r="F49" i="111"/>
  <c r="F48" i="111"/>
  <c r="F47" i="111"/>
  <c r="F45" i="111"/>
  <c r="F44" i="111"/>
  <c r="F43" i="111"/>
  <c r="F42" i="111"/>
  <c r="F41" i="111"/>
  <c r="F39" i="111"/>
  <c r="F38" i="111"/>
  <c r="F37" i="111"/>
  <c r="F36" i="111"/>
  <c r="F34" i="111"/>
  <c r="F33" i="111"/>
  <c r="F32" i="111"/>
  <c r="F31" i="111"/>
  <c r="F23" i="111"/>
  <c r="F21" i="111"/>
  <c r="F20" i="111"/>
  <c r="F17" i="111"/>
  <c r="F15" i="111"/>
  <c r="F14" i="111"/>
  <c r="F12" i="111"/>
  <c r="F11" i="111"/>
  <c r="F9" i="111"/>
  <c r="F8" i="111"/>
  <c r="E73" i="111"/>
  <c r="F73" i="111" s="1"/>
  <c r="E72" i="111"/>
  <c r="F72" i="111" s="1"/>
  <c r="L12" i="110" l="1"/>
  <c r="L15" i="110"/>
  <c r="L18" i="110"/>
  <c r="L21" i="110"/>
  <c r="L22" i="110"/>
  <c r="L23" i="110"/>
  <c r="L25" i="110"/>
  <c r="L28" i="110"/>
  <c r="L29" i="110"/>
  <c r="L31" i="110"/>
  <c r="L36" i="110"/>
  <c r="L41" i="110"/>
  <c r="L44" i="110"/>
  <c r="L45" i="110"/>
  <c r="L46" i="110"/>
  <c r="L47" i="110"/>
  <c r="L48" i="110"/>
  <c r="L49" i="110"/>
  <c r="L50" i="110"/>
  <c r="L51" i="110"/>
  <c r="L52" i="110"/>
  <c r="L53" i="110"/>
  <c r="L54" i="110"/>
  <c r="L55" i="110"/>
  <c r="L56" i="110"/>
  <c r="L57" i="110"/>
  <c r="L58" i="110"/>
  <c r="L59" i="110"/>
  <c r="L60" i="110"/>
  <c r="L61" i="110"/>
  <c r="L62" i="110"/>
  <c r="L64" i="110"/>
  <c r="L68" i="110"/>
  <c r="L69" i="110"/>
  <c r="L70" i="110"/>
  <c r="L71" i="110"/>
  <c r="L75" i="110"/>
  <c r="L76" i="110"/>
  <c r="L77" i="110"/>
  <c r="L79" i="110"/>
  <c r="L84" i="110"/>
  <c r="L89" i="110"/>
  <c r="L92" i="110"/>
  <c r="L93" i="110"/>
  <c r="L94" i="110"/>
  <c r="L9" i="110"/>
  <c r="J12" i="110"/>
  <c r="J15" i="110"/>
  <c r="J18" i="110"/>
  <c r="J21" i="110"/>
  <c r="J22" i="110"/>
  <c r="J23" i="110"/>
  <c r="J25" i="110"/>
  <c r="J28" i="110"/>
  <c r="J29" i="110"/>
  <c r="J31" i="110"/>
  <c r="J36" i="110"/>
  <c r="J41" i="110"/>
  <c r="J44" i="110"/>
  <c r="J45" i="110"/>
  <c r="J46" i="110"/>
  <c r="J47" i="110"/>
  <c r="J48" i="110"/>
  <c r="J49" i="110"/>
  <c r="J50" i="110"/>
  <c r="J51" i="110"/>
  <c r="J52" i="110"/>
  <c r="J53" i="110"/>
  <c r="J54" i="110"/>
  <c r="J55" i="110"/>
  <c r="J56" i="110"/>
  <c r="J57" i="110"/>
  <c r="J58" i="110"/>
  <c r="J59" i="110"/>
  <c r="J60" i="110"/>
  <c r="J61" i="110"/>
  <c r="J62" i="110"/>
  <c r="J64" i="110"/>
  <c r="J68" i="110"/>
  <c r="J69" i="110"/>
  <c r="J70" i="110"/>
  <c r="J71" i="110"/>
  <c r="J75" i="110"/>
  <c r="J76" i="110"/>
  <c r="J77" i="110"/>
  <c r="J79" i="110"/>
  <c r="J84" i="110"/>
  <c r="J89" i="110"/>
  <c r="J92" i="110"/>
  <c r="J93" i="110"/>
  <c r="J94" i="110"/>
  <c r="J9" i="110"/>
  <c r="H12" i="110"/>
  <c r="H15" i="110"/>
  <c r="H18" i="110"/>
  <c r="H21" i="110"/>
  <c r="H22" i="110"/>
  <c r="H23" i="110"/>
  <c r="H25" i="110"/>
  <c r="H28" i="110"/>
  <c r="H29" i="110"/>
  <c r="H31" i="110"/>
  <c r="H36" i="110"/>
  <c r="H41" i="110"/>
  <c r="H44" i="110"/>
  <c r="H45" i="110"/>
  <c r="H46" i="110"/>
  <c r="H47" i="110"/>
  <c r="H48" i="110"/>
  <c r="H49" i="110"/>
  <c r="H50" i="110"/>
  <c r="H51" i="110"/>
  <c r="H52" i="110"/>
  <c r="H53" i="110"/>
  <c r="H54" i="110"/>
  <c r="H55" i="110"/>
  <c r="H56" i="110"/>
  <c r="H57" i="110"/>
  <c r="H58" i="110"/>
  <c r="H59" i="110"/>
  <c r="H60" i="110"/>
  <c r="H61" i="110"/>
  <c r="H62" i="110"/>
  <c r="H64" i="110"/>
  <c r="H68" i="110"/>
  <c r="H69" i="110"/>
  <c r="H70" i="110"/>
  <c r="H71" i="110"/>
  <c r="H75" i="110"/>
  <c r="H76" i="110"/>
  <c r="H77" i="110"/>
  <c r="H79" i="110"/>
  <c r="H84" i="110"/>
  <c r="H89" i="110"/>
  <c r="H92" i="110"/>
  <c r="H93" i="110"/>
  <c r="H94" i="110"/>
  <c r="H9" i="110"/>
  <c r="F95" i="110"/>
  <c r="L95" i="110" s="1"/>
  <c r="F91" i="110"/>
  <c r="L91" i="110" s="1"/>
  <c r="F90" i="110"/>
  <c r="L90" i="110" s="1"/>
  <c r="F88" i="110"/>
  <c r="L88" i="110" s="1"/>
  <c r="F87" i="110"/>
  <c r="L87" i="110" s="1"/>
  <c r="F86" i="110"/>
  <c r="L86" i="110" s="1"/>
  <c r="F85" i="110"/>
  <c r="L85" i="110" s="1"/>
  <c r="F83" i="110"/>
  <c r="L83" i="110" s="1"/>
  <c r="F82" i="110"/>
  <c r="L82" i="110" s="1"/>
  <c r="F81" i="110"/>
  <c r="L81" i="110" s="1"/>
  <c r="F80" i="110"/>
  <c r="L80" i="110" s="1"/>
  <c r="F78" i="110"/>
  <c r="L78" i="110" s="1"/>
  <c r="F74" i="110"/>
  <c r="L74" i="110" s="1"/>
  <c r="F73" i="110"/>
  <c r="L73" i="110" s="1"/>
  <c r="F72" i="110"/>
  <c r="L72" i="110" s="1"/>
  <c r="F67" i="110"/>
  <c r="H67" i="110" s="1"/>
  <c r="F66" i="110"/>
  <c r="H66" i="110" s="1"/>
  <c r="F65" i="110"/>
  <c r="L65" i="110" s="1"/>
  <c r="F63" i="110"/>
  <c r="L63" i="110" s="1"/>
  <c r="F43" i="110"/>
  <c r="H43" i="110" s="1"/>
  <c r="F42" i="110"/>
  <c r="H42" i="110" s="1"/>
  <c r="F40" i="110"/>
  <c r="H40" i="110" s="1"/>
  <c r="F39" i="110"/>
  <c r="L39" i="110" s="1"/>
  <c r="F38" i="110"/>
  <c r="F37" i="110"/>
  <c r="L37" i="110" s="1"/>
  <c r="F35" i="110"/>
  <c r="H35" i="110" s="1"/>
  <c r="F34" i="110"/>
  <c r="F33" i="110"/>
  <c r="F32" i="110"/>
  <c r="H32" i="110" s="1"/>
  <c r="A31" i="110"/>
  <c r="F30" i="110"/>
  <c r="F27" i="110"/>
  <c r="H27" i="110" s="1"/>
  <c r="F26" i="110"/>
  <c r="H26" i="110" s="1"/>
  <c r="F24" i="110"/>
  <c r="F20" i="110"/>
  <c r="J20" i="110" s="1"/>
  <c r="F19" i="110"/>
  <c r="H19" i="110" s="1"/>
  <c r="F17" i="110"/>
  <c r="H17" i="110" s="1"/>
  <c r="F16" i="110"/>
  <c r="H16" i="110" s="1"/>
  <c r="F14" i="110"/>
  <c r="F13" i="110"/>
  <c r="L13" i="110" s="1"/>
  <c r="F11" i="110"/>
  <c r="H11" i="110" s="1"/>
  <c r="F10" i="110"/>
  <c r="H10" i="110" s="1"/>
  <c r="M51" i="110" l="1"/>
  <c r="M59" i="110"/>
  <c r="H74" i="110"/>
  <c r="H20" i="110"/>
  <c r="J74" i="110"/>
  <c r="M70" i="110"/>
  <c r="M58" i="110"/>
  <c r="M50" i="110"/>
  <c r="L20" i="110"/>
  <c r="H90" i="110"/>
  <c r="H87" i="110"/>
  <c r="H83" i="110"/>
  <c r="J91" i="110"/>
  <c r="J87" i="110"/>
  <c r="J83" i="110"/>
  <c r="M75" i="110"/>
  <c r="J65" i="110"/>
  <c r="J37" i="110"/>
  <c r="J34" i="110"/>
  <c r="L34" i="110"/>
  <c r="H91" i="110"/>
  <c r="J90" i="110"/>
  <c r="M90" i="110" s="1"/>
  <c r="J82" i="110"/>
  <c r="M89" i="110"/>
  <c r="M69" i="110"/>
  <c r="M57" i="110"/>
  <c r="M49" i="110"/>
  <c r="M31" i="110"/>
  <c r="M18" i="110"/>
  <c r="J33" i="110"/>
  <c r="L33" i="110"/>
  <c r="H82" i="110"/>
  <c r="H34" i="110"/>
  <c r="J81" i="110"/>
  <c r="J73" i="110"/>
  <c r="J63" i="110"/>
  <c r="M84" i="110"/>
  <c r="M68" i="110"/>
  <c r="M56" i="110"/>
  <c r="M48" i="110"/>
  <c r="M29" i="110"/>
  <c r="M15" i="110"/>
  <c r="J11" i="110"/>
  <c r="L11" i="110"/>
  <c r="H81" i="110"/>
  <c r="H73" i="110"/>
  <c r="M73" i="110" s="1"/>
  <c r="H65" i="110"/>
  <c r="H33" i="110"/>
  <c r="J88" i="110"/>
  <c r="J80" i="110"/>
  <c r="J72" i="110"/>
  <c r="J13" i="110"/>
  <c r="M79" i="110"/>
  <c r="M64" i="110"/>
  <c r="M55" i="110"/>
  <c r="M47" i="110"/>
  <c r="M28" i="110"/>
  <c r="M12" i="110"/>
  <c r="M92" i="110"/>
  <c r="J24" i="110"/>
  <c r="L24" i="110"/>
  <c r="J27" i="110"/>
  <c r="L27" i="110"/>
  <c r="J38" i="110"/>
  <c r="L38" i="110"/>
  <c r="J67" i="110"/>
  <c r="L67" i="110"/>
  <c r="H88" i="110"/>
  <c r="H80" i="110"/>
  <c r="H72" i="110"/>
  <c r="H24" i="110"/>
  <c r="J95" i="110"/>
  <c r="M77" i="110"/>
  <c r="M62" i="110"/>
  <c r="M54" i="110"/>
  <c r="M46" i="110"/>
  <c r="M25" i="110"/>
  <c r="J43" i="110"/>
  <c r="L43" i="110"/>
  <c r="M82" i="110"/>
  <c r="J14" i="110"/>
  <c r="L14" i="110"/>
  <c r="J30" i="110"/>
  <c r="L30" i="110"/>
  <c r="H95" i="110"/>
  <c r="H63" i="110"/>
  <c r="H39" i="110"/>
  <c r="J86" i="110"/>
  <c r="J78" i="110"/>
  <c r="M9" i="110"/>
  <c r="M76" i="110"/>
  <c r="M61" i="110"/>
  <c r="M53" i="110"/>
  <c r="M45" i="110"/>
  <c r="M23" i="110"/>
  <c r="M36" i="110"/>
  <c r="J10" i="110"/>
  <c r="J96" i="110" s="1"/>
  <c r="J4" i="110" s="1"/>
  <c r="L10" i="110"/>
  <c r="J35" i="110"/>
  <c r="L35" i="110"/>
  <c r="J26" i="110"/>
  <c r="L26" i="110"/>
  <c r="H86" i="110"/>
  <c r="H38" i="110"/>
  <c r="H30" i="110"/>
  <c r="H14" i="110"/>
  <c r="M94" i="110"/>
  <c r="M60" i="110"/>
  <c r="M52" i="110"/>
  <c r="M44" i="110"/>
  <c r="M22" i="110"/>
  <c r="J19" i="110"/>
  <c r="L19" i="110"/>
  <c r="J66" i="110"/>
  <c r="L66" i="110"/>
  <c r="J16" i="110"/>
  <c r="L16" i="110"/>
  <c r="J40" i="110"/>
  <c r="L40" i="110"/>
  <c r="H78" i="110"/>
  <c r="J85" i="110"/>
  <c r="J17" i="110"/>
  <c r="L17" i="110"/>
  <c r="J32" i="110"/>
  <c r="L32" i="110"/>
  <c r="J42" i="110"/>
  <c r="L42" i="110"/>
  <c r="H85" i="110"/>
  <c r="H37" i="110"/>
  <c r="H13" i="110"/>
  <c r="J39" i="110"/>
  <c r="M93" i="110"/>
  <c r="M71" i="110"/>
  <c r="M41" i="110"/>
  <c r="M21" i="110"/>
  <c r="M26" i="110" l="1"/>
  <c r="M74" i="110"/>
  <c r="M39" i="110"/>
  <c r="M86" i="110"/>
  <c r="M10" i="110"/>
  <c r="M87" i="110"/>
  <c r="H96" i="110"/>
  <c r="M37" i="110"/>
  <c r="M81" i="110"/>
  <c r="M65" i="110"/>
  <c r="M20" i="110"/>
  <c r="M91" i="110"/>
  <c r="M13" i="110"/>
  <c r="M83" i="110"/>
  <c r="M66" i="110"/>
  <c r="M42" i="110"/>
  <c r="M17" i="110"/>
  <c r="M85" i="110"/>
  <c r="M67" i="110"/>
  <c r="M24" i="110"/>
  <c r="M80" i="110"/>
  <c r="M78" i="110"/>
  <c r="M95" i="110"/>
  <c r="M72" i="110"/>
  <c r="M88" i="110"/>
  <c r="M63" i="110"/>
  <c r="M40" i="110"/>
  <c r="M19" i="110"/>
  <c r="M27" i="110"/>
  <c r="M11" i="110"/>
  <c r="M32" i="110"/>
  <c r="M35" i="110"/>
  <c r="M30" i="110"/>
  <c r="M34" i="110"/>
  <c r="M16" i="110"/>
  <c r="L96" i="110"/>
  <c r="M14" i="110"/>
  <c r="M33" i="110"/>
  <c r="M38" i="110"/>
  <c r="M43" i="110"/>
  <c r="M96" i="110" l="1"/>
  <c r="M97" i="110" s="1"/>
  <c r="M98" i="110" s="1"/>
  <c r="M99" i="110" l="1"/>
  <c r="M100" i="110" s="1"/>
  <c r="M101" i="110" s="1"/>
  <c r="J3" i="110" l="1"/>
  <c r="C106" i="1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Malkhazi</author>
  </authors>
  <commentList>
    <comment ref="D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Malkhazi:</t>
        </r>
        <r>
          <rPr>
            <sz val="9"/>
            <color indexed="81"/>
            <rFont val="Tahoma"/>
            <family val="2"/>
          </rPr>
          <t xml:space="preserve">
შეცდომაა სპეციფიკაციაში (წერია 17.3 მაგრამ გეგმაზე 47.3 არის მონიშნული)</t>
        </r>
      </text>
    </comment>
    <comment ref="H1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Malkhazi:</t>
        </r>
        <r>
          <rPr>
            <sz val="9"/>
            <color indexed="81"/>
            <rFont val="Tahoma"/>
            <family val="2"/>
          </rPr>
          <t xml:space="preserve">
შეცდომაა სპეციფიკაციაში 33,3მ2 წერია რაც არასწორია ამაზე მეტი პერიმეტრი აქვს ამ ფართს</t>
        </r>
      </text>
    </comment>
  </commentList>
</comments>
</file>

<file path=xl/sharedStrings.xml><?xml version="1.0" encoding="utf-8"?>
<sst xmlns="http://schemas.openxmlformats.org/spreadsheetml/2006/main" count="432" uniqueCount="194">
  <si>
    <t>ცალი</t>
  </si>
  <si>
    <t>საბაზრო</t>
  </si>
  <si>
    <t>ლარი</t>
  </si>
  <si>
    <t>სამშენებლო სამუშაოები</t>
  </si>
  <si>
    <t>ჯამი</t>
  </si>
  <si>
    <t>სულ</t>
  </si>
  <si>
    <t>სახარჯთაღრიცხვო ღირებულება</t>
  </si>
  <si>
    <t>სამუშაოს დასახელება</t>
  </si>
  <si>
    <t>რაოდენობა</t>
  </si>
  <si>
    <t>შრომითი დანახარჯები</t>
  </si>
  <si>
    <t>სხვადასხვა მანქანები</t>
  </si>
  <si>
    <t>კაც/სთ</t>
  </si>
  <si>
    <t>ლარიı</t>
  </si>
  <si>
    <t>ც</t>
  </si>
  <si>
    <t>მ</t>
  </si>
  <si>
    <t>კგ</t>
  </si>
  <si>
    <t>ტ</t>
  </si>
  <si>
    <t>მან/სთ</t>
  </si>
  <si>
    <t>მ3</t>
  </si>
  <si>
    <t>მ2</t>
  </si>
  <si>
    <t>სხვა მანქანა</t>
  </si>
  <si>
    <t>სხვა მასალა</t>
  </si>
  <si>
    <t>სამუშაოთა წარმოების გეგმა გრაფიკი</t>
  </si>
  <si>
    <t>სამუშაოთა დასახელება</t>
  </si>
  <si>
    <t>მოცულობაკვ.მეტრი</t>
  </si>
  <si>
    <t>ვადები</t>
  </si>
  <si>
    <t>თვე</t>
  </si>
  <si>
    <t>ფასონური ნაწილები</t>
  </si>
  <si>
    <t>ფითხი</t>
  </si>
  <si>
    <t>სხვა მასალები</t>
  </si>
  <si>
    <t xml:space="preserve"> </t>
  </si>
  <si>
    <t>მანქანები</t>
  </si>
  <si>
    <t>ლ</t>
  </si>
  <si>
    <t>გრძ.მ</t>
  </si>
  <si>
    <t>კომპლ</t>
  </si>
  <si>
    <t>პირსაბანი ფაიანსის საბავშვო</t>
  </si>
  <si>
    <t>წყალშემრევი ხელსაბანებისათვის</t>
  </si>
  <si>
    <t>წყალშემრევი</t>
  </si>
  <si>
    <t>50 მმ-ნი კანალიზაციის პლასტმასის მილების მოწყობა</t>
  </si>
  <si>
    <t>100 მ</t>
  </si>
  <si>
    <t>მილი, დ-50მმ</t>
  </si>
  <si>
    <t>მილი, დ-100 მმ</t>
  </si>
  <si>
    <t>12--23-1</t>
  </si>
  <si>
    <t>პლასტმასის ფასონური ნაწილები</t>
  </si>
  <si>
    <t>10 ც.</t>
  </si>
  <si>
    <t>თუჯის  ტრაპის  მონტაჟი</t>
  </si>
  <si>
    <t>თუჯის  ტრაპი</t>
  </si>
  <si>
    <t>21-11</t>
  </si>
  <si>
    <t>გამწოვი ვენტილიატორისა და ცხაურის მონტაჟი</t>
  </si>
  <si>
    <t>ცხაურა 350*350</t>
  </si>
  <si>
    <t>ვენტილიატორი</t>
  </si>
  <si>
    <t>ათ.ლარი</t>
  </si>
  <si>
    <t>შიფრი</t>
  </si>
  <si>
    <t>განზ.</t>
  </si>
  <si>
    <t>ნორმ.ერთეულზე</t>
  </si>
  <si>
    <t>ნორმატიული ხარჯთაღრიცხვა</t>
  </si>
  <si>
    <t>2,2,81</t>
  </si>
  <si>
    <t>2,2,118</t>
  </si>
  <si>
    <t>სხვა მანქანები</t>
  </si>
  <si>
    <t>ცემენტის ხსნარი მ100</t>
  </si>
  <si>
    <t>ტუმბო</t>
  </si>
  <si>
    <t>წებო-ცემენტი</t>
  </si>
  <si>
    <t>ჭერების  დამუშავება ფითხით და შეღებვა წყალემურსიული საღებავით</t>
  </si>
  <si>
    <t>წყალემულსიური საღებავი</t>
  </si>
  <si>
    <t>საფითხნი</t>
  </si>
  <si>
    <t xml:space="preserve">  ფაიანსის  უნიტაზის  მონტაჟი</t>
  </si>
  <si>
    <t>ფაიანსის  უნიტაზი საბავშვო</t>
  </si>
  <si>
    <t>ფაიანსის  უნიტაზი ადმინისტრაციის</t>
  </si>
  <si>
    <t xml:space="preserve">   ფაიანსის პირსაბანების მოწყობა </t>
  </si>
  <si>
    <t>17,4,2</t>
  </si>
  <si>
    <t>16,6,2</t>
  </si>
  <si>
    <t>პირსაბანი ფაიანსის ადმინისტრაციისათვის</t>
  </si>
  <si>
    <t>16,12,1</t>
  </si>
  <si>
    <t>22,8,1</t>
  </si>
  <si>
    <t>16,6,1</t>
  </si>
  <si>
    <t xml:space="preserve">100 მმ-ნი კანალიზაციის პლასტმასის მილების მოწყობა </t>
  </si>
  <si>
    <t>უჯანგავი სარეცხელების მონტაჟი</t>
  </si>
  <si>
    <t xml:space="preserve">უჯანგავი ორსექციანი სარეცხელები  </t>
  </si>
  <si>
    <t>მასალა</t>
  </si>
  <si>
    <t>ხელფასი</t>
  </si>
  <si>
    <t>მანქანა-მექ.</t>
  </si>
  <si>
    <t>სახარჯთაღრიცხვო ჯამი</t>
  </si>
  <si>
    <t>erTeuli</t>
  </si>
  <si>
    <t>sul</t>
  </si>
  <si>
    <t>zeddebuli xarji</t>
  </si>
  <si>
    <t xml:space="preserve">jami </t>
  </si>
  <si>
    <t>gegmiuri mogeba</t>
  </si>
  <si>
    <t>Seadgina:</t>
  </si>
  <si>
    <t>ლოკალური ხარჯთაღრიცხვა #1-2</t>
  </si>
  <si>
    <t>შიგა წყალსადენსა და კანალიზაციაზე</t>
  </si>
  <si>
    <t>1  თვე</t>
  </si>
  <si>
    <t xml:space="preserve">შრომის დანახარჯი  </t>
  </si>
  <si>
    <t>სამშენებლო ნარჩენების  გატანა 10 კმ მანძილზე</t>
  </si>
  <si>
    <t>სამკაპი დ-100 მმ</t>
  </si>
  <si>
    <t>მუხლი დ=100</t>
  </si>
  <si>
    <t>სამკაპი დ=50</t>
  </si>
  <si>
    <t>მუხლი დ=50</t>
  </si>
  <si>
    <t xml:space="preserve">შ.შ.მ.  უნიტაზის კომპლექტი </t>
  </si>
  <si>
    <t>100მ2</t>
  </si>
  <si>
    <t>შრომის დანახარჯი</t>
  </si>
  <si>
    <t>მილი, დ-25 მმ ცხელი წყლის</t>
  </si>
  <si>
    <t>100 გრ/მ</t>
  </si>
  <si>
    <t>სამშენებლო ნარჩენების  ხელით გამოტანა</t>
  </si>
  <si>
    <t>/თ. გურგენიძე/</t>
  </si>
  <si>
    <t xml:space="preserve"> წყალსადენის პოლიეთილენის მილების მოწყობა</t>
  </si>
  <si>
    <t>მილი, დ-32 მმ ცხელი წყლის</t>
  </si>
  <si>
    <t>წყლის ვენტილები დ-25 მმ</t>
  </si>
  <si>
    <t>გ/მ</t>
  </si>
  <si>
    <t>შეადგინა:                                   თ. გურგენიძე</t>
  </si>
  <si>
    <t>მილი, დ-32 მმ ცივი წყლის</t>
  </si>
  <si>
    <t>სამზარეულოს გამწოვი 700*700</t>
  </si>
  <si>
    <t>მილი დ-25მმ ცივი წყლის</t>
  </si>
  <si>
    <t>მილი, დ-20 მმ ცხელი წყლის</t>
  </si>
  <si>
    <t>მილი, დ-20 მმ ცივი წყლის</t>
  </si>
  <si>
    <t>სამკაპი დ=32</t>
  </si>
  <si>
    <t>მუხლი დ=32</t>
  </si>
  <si>
    <t>სამკაპი დ=25</t>
  </si>
  <si>
    <t>მუხლი დ=25</t>
  </si>
  <si>
    <t>ჯვარი  დ=32</t>
  </si>
  <si>
    <t>ჯვარი  დ=25</t>
  </si>
  <si>
    <t>ცხელი წყლის სამკაპი დ=32</t>
  </si>
  <si>
    <t>ცხელი წყლის მუხლი დ=32</t>
  </si>
  <si>
    <t>ცხელი წყლის სამკაპი დ=25</t>
  </si>
  <si>
    <t>ცხელი წყლის მუხლი დ=25</t>
  </si>
  <si>
    <t>ცხელი წყლის ჯვარი  დ=32</t>
  </si>
  <si>
    <t>ცხელი წყლის ჯვარი  დ=25</t>
  </si>
  <si>
    <t>მილი დ=120მმ  მოთუთიებული თუნუქის</t>
  </si>
  <si>
    <t xml:space="preserve">  ხელსაბანის დემონტაჟი </t>
  </si>
  <si>
    <t xml:space="preserve"> უნიტაზის  დემონტაჟი</t>
  </si>
  <si>
    <t>უჟანგავი სარეცხელების დემონტაჟი</t>
  </si>
  <si>
    <t>ჯვარი დ=100</t>
  </si>
  <si>
    <t>#</t>
  </si>
  <si>
    <t>safuZveli</t>
  </si>
  <si>
    <t>ანტიკოროზიული საღებავი</t>
  </si>
  <si>
    <t>ტექნოგრანიტის ფილები</t>
  </si>
  <si>
    <t>შიგა  კედლებიდან დაზიანებული ბათქაშის მოხსნა</t>
  </si>
  <si>
    <t>სადარბაზოებში ტექნოგრანიტის ფილების დემონტაჟი</t>
  </si>
  <si>
    <t>სადარბაზოში ჭერებიდან და კიბის მარშების ჭერებიდან დაზიანებული ბათქაშის დემონტაჟი</t>
  </si>
  <si>
    <t xml:space="preserve">სადარბაზოს ჭერებისა და კიბის მარშების ჭერების შელესვა ქვიშა-ცემენტის ხსნარით </t>
  </si>
  <si>
    <t xml:space="preserve">ცემენტის მჭიმის მოწყობა
 სისქი 5სმ
</t>
  </si>
  <si>
    <t>შიგა კედლებისა  შელესვა  ქვიშა-ცემენტის ხსნარით</t>
  </si>
  <si>
    <t xml:space="preserve"> ტექნოგრანიტის ფილების დაგება    </t>
  </si>
  <si>
    <t>შიდა კედლების შეღებვა წყალემულსიური საღებავით</t>
  </si>
  <si>
    <t>კიბის მოაჯირების  დამუშავება და შეღებვა ანტიკორიზიული საღებავით</t>
  </si>
  <si>
    <t>გრ.მ</t>
  </si>
  <si>
    <t>ლაქი</t>
  </si>
  <si>
    <t>მოაჯირის ხის სახელურის მომზადება გასალაქად</t>
  </si>
  <si>
    <t>მოაჯირის ხის სახელურის გალაქვა</t>
  </si>
  <si>
    <t xml:space="preserve"> ლითონის კარების დამუშავება-შეღებვა</t>
  </si>
  <si>
    <t>ganz.</t>
  </si>
  <si>
    <t>masala</t>
  </si>
  <si>
    <t>xelfasi</t>
  </si>
  <si>
    <t>jami</t>
  </si>
  <si>
    <t>erT.-ze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</si>
  <si>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</si>
  <si>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</si>
  <si>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</si>
  <si>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</si>
  <si>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</si>
  <si>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</si>
  <si>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</si>
  <si>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</si>
  <si>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</si>
  <si>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</si>
  <si>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</si>
  <si>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</si>
  <si>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</si>
  <si>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სნ და წ.  IV-2-82 ტ-2 ცხ.8-22-2</t>
  </si>
  <si>
    <t>ინვენტარული ხარაჩოების მოწყობა და დაშლა</t>
  </si>
  <si>
    <t>ლითონის  დეტალები</t>
  </si>
  <si>
    <t>ტნ</t>
  </si>
  <si>
    <t>ხის დეტალები</t>
  </si>
  <si>
    <t xml:space="preserve">zednadebi xarjebi </t>
  </si>
  <si>
    <t>masalebis transporti</t>
  </si>
  <si>
    <t>იატაკის დემონტაჟი</t>
  </si>
  <si>
    <t>ბათქაშის დემონტაჟი კედლიდან</t>
  </si>
  <si>
    <t>ბათქაშის დემონტაჟი ჭერიდან</t>
  </si>
  <si>
    <t>კიბის მოპირკეთების დემონტაჟი</t>
  </si>
  <si>
    <t>კიბისქვეშა და ბაქნის ქვეშა ჭერების ბათქაშის დემონტაჟი</t>
  </si>
  <si>
    <t>იატაკის მოპირკეთება კერამოგრანიტით</t>
  </si>
  <si>
    <t>კედლების ბათქაში, ფითხი და ღებვა</t>
  </si>
  <si>
    <t>ჭერების ბათქაში, ფითხი და ღებვა</t>
  </si>
  <si>
    <t>კიბისქვეშა და ბაქნის ქვეშა ჭერების ბათქაში, ფითხი და ღებვა</t>
  </si>
  <si>
    <t>ცემენტის ხსნარი 1:3</t>
  </si>
  <si>
    <t>ცემენტის ხსნარი 1:2</t>
  </si>
  <si>
    <t xml:space="preserve">სხვა მანქანა  </t>
  </si>
  <si>
    <t>%</t>
  </si>
  <si>
    <t>gegmiuri dagroveba</t>
  </si>
  <si>
    <r>
      <t xml:space="preserve">ხარჯთაღრიცხვა </t>
    </r>
    <r>
      <rPr>
        <b/>
        <sz val="12"/>
        <color theme="1"/>
        <rFont val="AcadNusx"/>
      </rPr>
      <t>#</t>
    </r>
    <r>
      <rPr>
        <b/>
        <sz val="12"/>
        <color theme="1"/>
        <rFont val="Sylfaen"/>
        <family val="1"/>
      </rPr>
      <t>3</t>
    </r>
  </si>
  <si>
    <r>
      <t xml:space="preserve">ქ. რუსთავში მე-14 მ.კ.რ. მესხიშვილის </t>
    </r>
    <r>
      <rPr>
        <b/>
        <sz val="12"/>
        <color theme="1"/>
        <rFont val="AcadNusx"/>
      </rPr>
      <t>#</t>
    </r>
    <r>
      <rPr>
        <b/>
        <sz val="12"/>
        <color theme="1"/>
        <rFont val="Sylfaen"/>
        <family val="1"/>
      </rPr>
      <t>12 მრავალსართულიანი საცხოვრებელი სახლის  აივნების რეაბილიტაცია</t>
    </r>
  </si>
  <si>
    <t>samuSaoTa dasaxeleba</t>
  </si>
  <si>
    <t>normatiuli
resursi</t>
  </si>
  <si>
    <t xml:space="preserve"> meqanizmebi</t>
  </si>
  <si>
    <t>erT.
Fფasi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</si>
</sst>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₾_-;\-* #,##0.00\ _₾_-;_-* &quot;-&quot;??\ _₾_-;_-@_-"/>
    <numFmt numFmtId="165" formatCode="0.0"/>
    <numFmt numFmtId="166" formatCode="0.000"/>
    <numFmt numFmtId="167" formatCode="0.0000"/>
    <numFmt numFmtId="168" formatCode="#,##0.0"/>
    <numFmt numFmtId="169" formatCode="0.0%"/>
    <numFmt numFmtId="170" formatCode="_-* #,##0.00_р_._-;\-* #,##0.00_р_._-;_-* &quot;-&quot;??_р_._-;_-@_-"/>
    <numFmt numFmtId="172" formatCode="_-* #,##0.0000\ _₾_-;\-* #,##0.0000\ _₾_-;_-* &quot;-&quot;??\ _₾_-;_-@_-"/>
    <numFmt numFmtId="173" formatCode="#,##0.00;[Red]#,##0.00"/>
  </numFmts>
  <fonts count="4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2"/>
      <name val="Sylfaen"/>
      <family val="1"/>
      <charset val="204"/>
    </font>
    <font>
      <b/>
      <sz val="9"/>
      <name val="Sylfaen"/>
      <family val="1"/>
      <charset val="204"/>
    </font>
    <font>
      <sz val="14"/>
      <name val="Sylfaen"/>
      <family val="1"/>
      <charset val="204"/>
    </font>
    <font>
      <sz val="11"/>
      <color indexed="8"/>
      <name val="AcadNusx"/>
    </font>
    <font>
      <b/>
      <sz val="12"/>
      <name val="Sylfaen"/>
      <family val="1"/>
    </font>
    <font>
      <b/>
      <sz val="11"/>
      <name val="Sylfaen"/>
      <family val="1"/>
    </font>
    <font>
      <sz val="10"/>
      <name val="Sylfaen"/>
      <family val="1"/>
      <charset val="1"/>
    </font>
    <font>
      <b/>
      <sz val="9"/>
      <name val="Sylfaen"/>
      <family val="1"/>
    </font>
    <font>
      <b/>
      <sz val="10"/>
      <color indexed="8"/>
      <name val="AcadNusx"/>
    </font>
    <font>
      <sz val="10"/>
      <color indexed="8"/>
      <name val="AcadNusx"/>
    </font>
    <font>
      <sz val="12"/>
      <color indexed="8"/>
      <name val="AcadNusx"/>
    </font>
    <font>
      <sz val="9"/>
      <color indexed="8"/>
      <name val="AcadNusx"/>
    </font>
    <font>
      <b/>
      <sz val="9"/>
      <color indexed="8"/>
      <name val="AcadNusx"/>
    </font>
    <font>
      <b/>
      <sz val="12"/>
      <color rgb="FFFF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color theme="1"/>
      <name val="Helv"/>
    </font>
    <font>
      <sz val="10"/>
      <color theme="1"/>
      <name val="Times New Roman"/>
      <family val="1"/>
    </font>
    <font>
      <sz val="12"/>
      <color theme="1"/>
      <name val="AcadNusx"/>
    </font>
    <font>
      <sz val="14"/>
      <color theme="1"/>
      <name val="AcadNusx"/>
    </font>
    <font>
      <b/>
      <sz val="12"/>
      <color theme="1"/>
      <name val="Sylfaen"/>
      <family val="2"/>
    </font>
    <font>
      <b/>
      <sz val="12"/>
      <color theme="1"/>
      <name val="AcadNusx"/>
    </font>
    <font>
      <b/>
      <sz val="12"/>
      <color theme="1"/>
      <name val="Sylfaen"/>
      <family val="1"/>
    </font>
    <font>
      <sz val="12"/>
      <color theme="1"/>
      <name val="Sylfaen"/>
      <family val="2"/>
    </font>
    <font>
      <sz val="12"/>
      <color theme="1"/>
      <name val="AcadNusx"/>
      <family val="2"/>
    </font>
    <font>
      <b/>
      <sz val="12"/>
      <color theme="1"/>
      <name val="AcadNusx"/>
      <family val="2"/>
    </font>
    <font>
      <b/>
      <sz val="12"/>
      <color theme="1"/>
      <name val="Sylfaen"/>
      <family val="2"/>
      <charset val="204"/>
    </font>
    <font>
      <sz val="12"/>
      <color theme="1"/>
      <name val="Sylfaen"/>
      <family val="2"/>
      <charset val="204"/>
    </font>
    <font>
      <b/>
      <sz val="12"/>
      <color theme="1"/>
      <name val="Arial"/>
      <family val="2"/>
    </font>
    <font>
      <sz val="12"/>
      <name val="AcadNusx"/>
      <family val="2"/>
    </font>
    <font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9" fillId="0" borderId="0" applyFont="0" applyFill="0" applyBorder="0" applyAlignment="0" applyProtection="0"/>
    <xf numFmtId="0" fontId="2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3" fillId="0" borderId="0" xfId="5" applyFont="1" applyBorder="1"/>
    <xf numFmtId="0" fontId="5" fillId="0" borderId="0" xfId="5" applyFont="1" applyBorder="1" applyAlignment="1"/>
    <xf numFmtId="0" fontId="7" fillId="0" borderId="0" xfId="5" applyFont="1" applyBorder="1"/>
    <xf numFmtId="0" fontId="3" fillId="0" borderId="0" xfId="5" applyFont="1" applyBorder="1" applyAlignment="1"/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0" fontId="5" fillId="0" borderId="0" xfId="5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/>
    <xf numFmtId="0" fontId="3" fillId="0" borderId="0" xfId="5" applyFont="1" applyBorder="1" applyAlignment="1">
      <alignment horizontal="center"/>
    </xf>
    <xf numFmtId="2" fontId="5" fillId="2" borderId="0" xfId="5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4" fillId="2" borderId="3" xfId="5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49" fontId="12" fillId="2" borderId="3" xfId="5" applyNumberFormat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166" fontId="4" fillId="2" borderId="3" xfId="5" applyNumberFormat="1" applyFont="1" applyFill="1" applyBorder="1" applyAlignment="1">
      <alignment horizontal="center" vertical="center" wrapText="1"/>
    </xf>
    <xf numFmtId="1" fontId="6" fillId="2" borderId="3" xfId="5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3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center"/>
    </xf>
    <xf numFmtId="9" fontId="16" fillId="2" borderId="3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/>
    </xf>
    <xf numFmtId="169" fontId="16" fillId="2" borderId="3" xfId="0" applyNumberFormat="1" applyFont="1" applyFill="1" applyBorder="1" applyAlignment="1">
      <alignment horizontal="center" vertical="center" wrapText="1"/>
    </xf>
    <xf numFmtId="2" fontId="4" fillId="2" borderId="3" xfId="5" applyNumberFormat="1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10" applyFont="1" applyAlignment="1">
      <alignment horizontal="center" vertical="center"/>
    </xf>
    <xf numFmtId="170" fontId="24" fillId="2" borderId="0" xfId="10" applyNumberFormat="1" applyFont="1" applyFill="1" applyAlignment="1" applyProtection="1">
      <alignment horizontal="right" vertical="center"/>
    </xf>
    <xf numFmtId="170" fontId="25" fillId="2" borderId="0" xfId="10" applyNumberFormat="1" applyFont="1" applyFill="1" applyBorder="1" applyAlignment="1" applyProtection="1">
      <alignment vertical="center"/>
    </xf>
    <xf numFmtId="170" fontId="24" fillId="2" borderId="0" xfId="10" applyNumberFormat="1" applyFont="1" applyFill="1" applyAlignment="1" applyProtection="1">
      <alignment vertical="center"/>
    </xf>
    <xf numFmtId="0" fontId="24" fillId="2" borderId="0" xfId="12" applyFont="1" applyFill="1" applyAlignment="1" applyProtection="1">
      <alignment horizontal="center"/>
    </xf>
    <xf numFmtId="170" fontId="24" fillId="2" borderId="0" xfId="10" applyNumberFormat="1" applyFont="1" applyFill="1" applyAlignment="1" applyProtection="1"/>
    <xf numFmtId="0" fontId="26" fillId="2" borderId="0" xfId="0" applyFont="1" applyFill="1" applyProtection="1"/>
    <xf numFmtId="0" fontId="24" fillId="2" borderId="0" xfId="2" applyFont="1" applyFill="1" applyBorder="1" applyAlignment="1" applyProtection="1">
      <alignment horizontal="center"/>
    </xf>
    <xf numFmtId="0" fontId="25" fillId="2" borderId="0" xfId="12" applyFont="1" applyFill="1" applyBorder="1" applyAlignment="1" applyProtection="1">
      <alignment horizontal="right" vertical="top" wrapText="1"/>
    </xf>
    <xf numFmtId="0" fontId="25" fillId="2" borderId="0" xfId="12" applyFont="1" applyFill="1" applyBorder="1" applyAlignment="1" applyProtection="1">
      <alignment horizontal="center"/>
    </xf>
    <xf numFmtId="43" fontId="25" fillId="2" borderId="0" xfId="15" applyNumberFormat="1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 vertical="top" wrapText="1"/>
    </xf>
    <xf numFmtId="0" fontId="27" fillId="2" borderId="0" xfId="2" quotePrefix="1" applyFont="1" applyFill="1" applyBorder="1" applyAlignment="1" applyProtection="1">
      <alignment horizontal="center" vertical="top" wrapText="1"/>
    </xf>
    <xf numFmtId="0" fontId="24" fillId="2" borderId="0" xfId="2" applyFont="1" applyFill="1" applyBorder="1" applyAlignment="1" applyProtection="1">
      <alignment horizontal="left" vertical="top" wrapText="1"/>
    </xf>
    <xf numFmtId="170" fontId="24" fillId="2" borderId="0" xfId="10" applyNumberFormat="1" applyFont="1" applyFill="1" applyBorder="1" applyAlignment="1" applyProtection="1">
      <alignment vertical="center" wrapText="1"/>
    </xf>
    <xf numFmtId="170" fontId="24" fillId="2" borderId="0" xfId="10" applyNumberFormat="1" applyFont="1" applyFill="1" applyBorder="1" applyAlignment="1" applyProtection="1">
      <alignment vertical="top" wrapText="1"/>
    </xf>
    <xf numFmtId="170" fontId="24" fillId="2" borderId="0" xfId="10" applyNumberFormat="1" applyFont="1" applyFill="1" applyBorder="1" applyAlignment="1" applyProtection="1">
      <alignment horizontal="right" vertical="center" wrapText="1"/>
    </xf>
    <xf numFmtId="0" fontId="23" fillId="2" borderId="0" xfId="2" applyFont="1" applyFill="1" applyBorder="1" applyProtection="1"/>
    <xf numFmtId="0" fontId="28" fillId="2" borderId="0" xfId="12" applyFont="1" applyFill="1" applyAlignment="1" applyProtection="1">
      <alignment horizontal="center"/>
    </xf>
    <xf numFmtId="0" fontId="29" fillId="2" borderId="0" xfId="0" applyFont="1" applyFill="1" applyProtection="1"/>
    <xf numFmtId="0" fontId="34" fillId="2" borderId="3" xfId="13" applyFont="1" applyFill="1" applyBorder="1" applyAlignment="1" applyProtection="1">
      <alignment horizontal="center" vertical="center"/>
    </xf>
    <xf numFmtId="0" fontId="34" fillId="2" borderId="3" xfId="13" applyFont="1" applyFill="1" applyBorder="1" applyAlignment="1" applyProtection="1">
      <alignment horizontal="center" vertical="center" wrapText="1"/>
    </xf>
    <xf numFmtId="43" fontId="34" fillId="2" borderId="3" xfId="15" applyNumberFormat="1" applyFont="1" applyFill="1" applyBorder="1" applyAlignment="1" applyProtection="1">
      <alignment horizontal="center" vertical="center"/>
    </xf>
    <xf numFmtId="170" fontId="34" fillId="2" borderId="3" xfId="10" applyNumberFormat="1" applyFont="1" applyFill="1" applyBorder="1" applyAlignment="1" applyProtection="1">
      <alignment horizontal="center" vertical="center"/>
    </xf>
    <xf numFmtId="0" fontId="36" fillId="2" borderId="3" xfId="0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65" fontId="36" fillId="2" borderId="3" xfId="5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/>
    </xf>
    <xf numFmtId="166" fontId="37" fillId="2" borderId="3" xfId="5" applyNumberFormat="1" applyFont="1" applyFill="1" applyBorder="1" applyAlignment="1">
      <alignment horizontal="center" vertical="center" wrapText="1"/>
    </xf>
    <xf numFmtId="167" fontId="36" fillId="2" borderId="3" xfId="0" applyNumberFormat="1" applyFont="1" applyFill="1" applyBorder="1" applyAlignment="1">
      <alignment horizontal="center" vertical="center" wrapText="1"/>
    </xf>
    <xf numFmtId="168" fontId="36" fillId="2" borderId="3" xfId="0" applyNumberFormat="1" applyFont="1" applyFill="1" applyBorder="1" applyAlignment="1">
      <alignment horizontal="center" vertical="center" wrapText="1"/>
    </xf>
    <xf numFmtId="165" fontId="37" fillId="2" borderId="3" xfId="0" applyNumberFormat="1" applyFont="1" applyFill="1" applyBorder="1" applyAlignment="1">
      <alignment horizontal="center" vertical="center" wrapText="1"/>
    </xf>
    <xf numFmtId="166" fontId="37" fillId="2" borderId="3" xfId="0" applyNumberFormat="1" applyFont="1" applyFill="1" applyBorder="1" applyAlignment="1">
      <alignment horizontal="center" vertical="center" wrapText="1"/>
    </xf>
    <xf numFmtId="4" fontId="37" fillId="2" borderId="3" xfId="0" applyNumberFormat="1" applyFont="1" applyFill="1" applyBorder="1" applyAlignment="1">
      <alignment horizontal="center" vertical="center" wrapText="1"/>
    </xf>
    <xf numFmtId="167" fontId="37" fillId="2" borderId="3" xfId="0" applyNumberFormat="1" applyFont="1" applyFill="1" applyBorder="1" applyAlignment="1">
      <alignment horizontal="center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1" fontId="36" fillId="2" borderId="3" xfId="0" applyNumberFormat="1" applyFont="1" applyFill="1" applyBorder="1" applyAlignment="1">
      <alignment horizontal="center" vertical="center" wrapText="1"/>
    </xf>
    <xf numFmtId="14" fontId="37" fillId="2" borderId="3" xfId="0" applyNumberFormat="1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 wrapText="1"/>
    </xf>
    <xf numFmtId="2" fontId="37" fillId="2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166" fontId="37" fillId="2" borderId="3" xfId="0" applyNumberFormat="1" applyFont="1" applyFill="1" applyBorder="1" applyAlignment="1">
      <alignment horizontal="center" vertical="center"/>
    </xf>
    <xf numFmtId="172" fontId="37" fillId="2" borderId="3" xfId="1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left" vertical="center" wrapText="1"/>
    </xf>
    <xf numFmtId="2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center" vertical="center"/>
    </xf>
    <xf numFmtId="167" fontId="37" fillId="2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/>
    </xf>
    <xf numFmtId="2" fontId="33" fillId="2" borderId="3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/>
    </xf>
    <xf numFmtId="49" fontId="33" fillId="2" borderId="3" xfId="5" applyNumberFormat="1" applyFont="1" applyFill="1" applyBorder="1" applyAlignment="1">
      <alignment horizontal="center" vertical="center"/>
    </xf>
    <xf numFmtId="0" fontId="30" fillId="2" borderId="3" xfId="5" applyFont="1" applyFill="1" applyBorder="1" applyAlignment="1">
      <alignment horizontal="left" vertical="center" wrapText="1"/>
    </xf>
    <xf numFmtId="0" fontId="30" fillId="2" borderId="3" xfId="5" applyFont="1" applyFill="1" applyBorder="1" applyAlignment="1">
      <alignment horizontal="center" vertical="center" wrapText="1"/>
    </xf>
    <xf numFmtId="166" fontId="30" fillId="2" borderId="3" xfId="5" applyNumberFormat="1" applyFont="1" applyFill="1" applyBorder="1" applyAlignment="1">
      <alignment horizontal="center" vertical="center" wrapText="1"/>
    </xf>
    <xf numFmtId="49" fontId="33" fillId="2" borderId="3" xfId="5" applyNumberFormat="1" applyFont="1" applyFill="1" applyBorder="1" applyAlignment="1">
      <alignment horizontal="center" vertical="top"/>
    </xf>
    <xf numFmtId="0" fontId="33" fillId="2" borderId="3" xfId="5" applyFont="1" applyFill="1" applyBorder="1" applyAlignment="1">
      <alignment horizontal="left" vertical="top" wrapText="1"/>
    </xf>
    <xf numFmtId="0" fontId="33" fillId="2" borderId="3" xfId="5" applyFont="1" applyFill="1" applyBorder="1" applyAlignment="1">
      <alignment horizontal="center" vertical="top" wrapText="1"/>
    </xf>
    <xf numFmtId="2" fontId="33" fillId="2" borderId="3" xfId="5" applyNumberFormat="1" applyFont="1" applyFill="1" applyBorder="1" applyAlignment="1">
      <alignment horizontal="center" vertical="top" wrapText="1"/>
    </xf>
    <xf numFmtId="166" fontId="33" fillId="2" borderId="3" xfId="5" applyNumberFormat="1" applyFont="1" applyFill="1" applyBorder="1" applyAlignment="1">
      <alignment horizontal="center" vertical="top" wrapText="1"/>
    </xf>
    <xf numFmtId="2" fontId="33" fillId="2" borderId="3" xfId="0" applyNumberFormat="1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165" fontId="30" fillId="2" borderId="3" xfId="0" applyNumberFormat="1" applyFont="1" applyFill="1" applyBorder="1" applyAlignment="1">
      <alignment horizontal="center"/>
    </xf>
    <xf numFmtId="166" fontId="33" fillId="2" borderId="3" xfId="0" applyNumberFormat="1" applyFont="1" applyFill="1" applyBorder="1" applyAlignment="1">
      <alignment horizontal="center"/>
    </xf>
    <xf numFmtId="167" fontId="33" fillId="2" borderId="3" xfId="0" applyNumberFormat="1" applyFont="1" applyFill="1" applyBorder="1" applyAlignment="1">
      <alignment horizontal="center"/>
    </xf>
    <xf numFmtId="2" fontId="30" fillId="2" borderId="3" xfId="10" applyNumberFormat="1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166" fontId="33" fillId="2" borderId="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 applyProtection="1">
      <alignment horizontal="center" vertical="top" wrapText="1"/>
    </xf>
    <xf numFmtId="0" fontId="34" fillId="2" borderId="3" xfId="0" quotePrefix="1" applyFont="1" applyFill="1" applyBorder="1" applyAlignment="1" applyProtection="1">
      <alignment horizontal="center" vertical="top" wrapText="1"/>
    </xf>
    <xf numFmtId="9" fontId="35" fillId="2" borderId="3" xfId="14" applyFont="1" applyFill="1" applyBorder="1" applyAlignment="1" applyProtection="1">
      <alignment horizontal="center"/>
    </xf>
    <xf numFmtId="43" fontId="35" fillId="2" borderId="3" xfId="15" applyNumberFormat="1" applyFont="1" applyFill="1" applyBorder="1" applyAlignment="1" applyProtection="1">
      <alignment horizontal="center"/>
    </xf>
    <xf numFmtId="170" fontId="38" fillId="2" borderId="3" xfId="10" applyNumberFormat="1" applyFont="1" applyFill="1" applyBorder="1" applyAlignment="1" applyProtection="1">
      <alignment horizontal="center" vertical="center" wrapText="1"/>
    </xf>
    <xf numFmtId="0" fontId="34" fillId="2" borderId="3" xfId="2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 vertical="top" wrapText="1"/>
    </xf>
    <xf numFmtId="0" fontId="35" fillId="2" borderId="3" xfId="12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 vertical="center" wrapText="1"/>
    </xf>
    <xf numFmtId="9" fontId="35" fillId="2" borderId="3" xfId="12" applyNumberFormat="1" applyFont="1" applyFill="1" applyBorder="1" applyAlignment="1" applyProtection="1">
      <alignment horizontal="center"/>
    </xf>
    <xf numFmtId="43" fontId="39" fillId="2" borderId="3" xfId="15" applyNumberFormat="1" applyFont="1" applyFill="1" applyBorder="1" applyAlignment="1" applyProtection="1">
      <alignment horizontal="center" vertical="center"/>
    </xf>
    <xf numFmtId="170" fontId="39" fillId="2" borderId="3" xfId="10" applyNumberFormat="1" applyFont="1" applyFill="1" applyBorder="1" applyAlignment="1" applyProtection="1">
      <alignment horizontal="center" vertical="center" wrapText="1"/>
    </xf>
    <xf numFmtId="170" fontId="39" fillId="2" borderId="3" xfId="10" applyNumberFormat="1" applyFont="1" applyFill="1" applyBorder="1" applyAlignment="1" applyProtection="1">
      <alignment horizontal="center" vertical="center"/>
    </xf>
    <xf numFmtId="0" fontId="30" fillId="2" borderId="1" xfId="10" applyNumberFormat="1" applyFont="1" applyFill="1" applyBorder="1" applyAlignment="1" applyProtection="1">
      <alignment horizontal="center" vertical="center"/>
    </xf>
    <xf numFmtId="0" fontId="39" fillId="2" borderId="3" xfId="13" applyFont="1" applyFill="1" applyBorder="1" applyAlignment="1">
      <alignment horizontal="center" vertical="center" wrapText="1"/>
    </xf>
    <xf numFmtId="170" fontId="39" fillId="2" borderId="3" xfId="10" applyNumberFormat="1" applyFont="1" applyFill="1" applyBorder="1" applyAlignment="1" applyProtection="1">
      <alignment horizontal="center" vertical="center"/>
    </xf>
    <xf numFmtId="0" fontId="30" fillId="2" borderId="0" xfId="10" applyNumberFormat="1" applyFont="1" applyFill="1" applyAlignment="1" applyProtection="1">
      <alignment horizontal="center" vertical="center"/>
    </xf>
    <xf numFmtId="43" fontId="39" fillId="2" borderId="3" xfId="15" applyNumberFormat="1" applyFont="1" applyFill="1" applyBorder="1" applyAlignment="1" applyProtection="1">
      <alignment horizontal="center" vertical="center" wrapText="1"/>
    </xf>
    <xf numFmtId="0" fontId="39" fillId="2" borderId="3" xfId="13" applyFont="1" applyFill="1" applyBorder="1" applyAlignment="1">
      <alignment horizontal="center" vertical="center"/>
    </xf>
    <xf numFmtId="9" fontId="39" fillId="2" borderId="3" xfId="14" applyFont="1" applyFill="1" applyBorder="1" applyAlignment="1" applyProtection="1">
      <alignment horizontal="center" vertical="center"/>
    </xf>
    <xf numFmtId="0" fontId="3" fillId="2" borderId="3" xfId="5" applyFont="1" applyFill="1" applyBorder="1" applyAlignment="1">
      <alignment horizontal="center"/>
    </xf>
    <xf numFmtId="0" fontId="4" fillId="2" borderId="3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/>
    </xf>
    <xf numFmtId="0" fontId="9" fillId="0" borderId="0" xfId="5" applyFont="1" applyBorder="1" applyAlignment="1">
      <alignment horizontal="center"/>
    </xf>
    <xf numFmtId="0" fontId="18" fillId="4" borderId="0" xfId="3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3" fontId="34" fillId="2" borderId="3" xfId="15" applyNumberFormat="1" applyFont="1" applyFill="1" applyBorder="1" applyAlignment="1" applyProtection="1">
      <alignment horizontal="center"/>
    </xf>
    <xf numFmtId="0" fontId="35" fillId="2" borderId="3" xfId="2" applyFont="1" applyFill="1" applyBorder="1" applyAlignment="1" applyProtection="1">
      <alignment horizontal="center" vertical="center" wrapText="1"/>
    </xf>
    <xf numFmtId="0" fontId="35" fillId="2" borderId="3" xfId="12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 wrapText="1"/>
    </xf>
    <xf numFmtId="0" fontId="28" fillId="2" borderId="3" xfId="12" applyFont="1" applyFill="1" applyBorder="1" applyAlignment="1" applyProtection="1">
      <alignment horizontal="center" vertical="center"/>
    </xf>
    <xf numFmtId="10" fontId="40" fillId="2" borderId="3" xfId="11" applyNumberFormat="1" applyFont="1" applyFill="1" applyBorder="1" applyAlignment="1" applyProtection="1">
      <alignment horizontal="center" vertical="center"/>
    </xf>
    <xf numFmtId="9" fontId="34" fillId="2" borderId="3" xfId="14" applyFont="1" applyFill="1" applyBorder="1" applyAlignment="1" applyProtection="1">
      <alignment horizontal="center" vertical="center"/>
    </xf>
    <xf numFmtId="0" fontId="34" fillId="2" borderId="3" xfId="9" applyFont="1" applyFill="1" applyBorder="1" applyAlignment="1" applyProtection="1">
      <alignment horizontal="center"/>
    </xf>
    <xf numFmtId="0" fontId="35" fillId="2" borderId="3" xfId="9" applyFont="1" applyFill="1" applyBorder="1" applyAlignment="1" applyProtection="1">
      <alignment horizontal="center" vertical="center"/>
    </xf>
    <xf numFmtId="170" fontId="34" fillId="2" borderId="3" xfId="10" applyNumberFormat="1" applyFont="1" applyFill="1" applyBorder="1" applyAlignment="1" applyProtection="1">
      <alignment vertical="center"/>
    </xf>
    <xf numFmtId="173" fontId="33" fillId="2" borderId="3" xfId="10" applyNumberFormat="1" applyFont="1" applyFill="1" applyBorder="1" applyAlignment="1" applyProtection="1">
      <alignment horizontal="center" vertical="center"/>
    </xf>
    <xf numFmtId="2" fontId="36" fillId="2" borderId="3" xfId="0" applyNumberFormat="1" applyFont="1" applyFill="1" applyBorder="1" applyAlignment="1">
      <alignment horizontal="center" vertical="center" wrapText="1"/>
    </xf>
    <xf numFmtId="0" fontId="34" fillId="2" borderId="3" xfId="12" applyFont="1" applyFill="1" applyBorder="1" applyAlignment="1">
      <alignment horizontal="center"/>
    </xf>
  </cellXfs>
  <cellStyles count="16">
    <cellStyle name="Comma" xfId="10" builtinId="3"/>
    <cellStyle name="Comma 17" xfId="8" xr:uid="{00000000-0005-0000-0000-000001000000}"/>
    <cellStyle name="Comma 3" xfId="15" xr:uid="{00000000-0005-0000-0000-000002000000}"/>
    <cellStyle name="Normal" xfId="0" builtinId="0"/>
    <cellStyle name="Normal 10" xfId="12" xr:uid="{00000000-0005-0000-0000-000004000000}"/>
    <cellStyle name="Normal 14 3" xfId="1" xr:uid="{00000000-0005-0000-0000-000005000000}"/>
    <cellStyle name="Normal 2" xfId="7" xr:uid="{00000000-0005-0000-0000-000006000000}"/>
    <cellStyle name="Normal 2 2" xfId="9" xr:uid="{00000000-0005-0000-0000-000007000000}"/>
    <cellStyle name="Normal 3" xfId="2" xr:uid="{00000000-0005-0000-0000-000008000000}"/>
    <cellStyle name="Normal_gare wyalsadfenigagarini 2_SMSH2008-IIkv ." xfId="13" xr:uid="{00000000-0005-0000-0000-00000A000000}"/>
    <cellStyle name="Percent" xfId="11" builtinId="5"/>
    <cellStyle name="Percent 3" xfId="14" xr:uid="{00000000-0005-0000-0000-00000C000000}"/>
    <cellStyle name="Обычный 2" xfId="3" xr:uid="{00000000-0005-0000-0000-00000D000000}"/>
    <cellStyle name="Обычный 2 2" xfId="6" xr:uid="{00000000-0005-0000-0000-00000E000000}"/>
    <cellStyle name="Обычный 3" xfId="4" xr:uid="{00000000-0005-0000-0000-00000F000000}"/>
    <cellStyle name="Обычный_Лист1" xfId="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zoomScaleNormal="100" zoomScaleSheetLayoutView="100" workbookViewId="0">
      <selection sqref="A1:M1"/>
    </sheetView>
  </sheetViews>
  <sheetFormatPr defaultColWidth="10.85546875" defaultRowHeight="13.5" x14ac:dyDescent="0.25"/>
  <cols>
    <col min="1" max="1" width="5.7109375" style="75" bestFit="1" customWidth="1"/>
    <col min="2" max="2" width="14.140625" style="75" customWidth="1"/>
    <col min="3" max="3" width="56.85546875" style="75" customWidth="1"/>
    <col min="4" max="4" width="14" style="75" customWidth="1"/>
    <col min="5" max="5" width="12.5703125" style="75" bestFit="1" customWidth="1"/>
    <col min="6" max="6" width="12.28515625" style="76" customWidth="1"/>
    <col min="7" max="7" width="15" style="76" customWidth="1"/>
    <col min="8" max="12" width="15" style="74" customWidth="1"/>
    <col min="13" max="13" width="15" style="72" customWidth="1"/>
    <col min="14" max="16384" width="10.85546875" style="75"/>
  </cols>
  <sheetData>
    <row r="1" spans="1:13" s="90" customFormat="1" ht="30" customHeight="1" x14ac:dyDescent="0.4">
      <c r="A1" s="160" t="s">
        <v>188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89" customFormat="1" ht="30" customHeight="1" x14ac:dyDescent="0.3">
      <c r="A2" s="157" t="s">
        <v>189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42.75" customHeight="1" x14ac:dyDescent="0.25">
      <c r="A3" s="162" t="s">
        <v>131</v>
      </c>
      <c r="B3" s="158" t="s">
        <v>132</v>
      </c>
      <c r="C3" s="158" t="s">
        <v>190</v>
      </c>
      <c r="D3" s="163" t="s">
        <v>149</v>
      </c>
      <c r="E3" s="161" t="s">
        <v>191</v>
      </c>
      <c r="F3" s="161"/>
      <c r="G3" s="159" t="s">
        <v>150</v>
      </c>
      <c r="H3" s="159"/>
      <c r="I3" s="159" t="s">
        <v>151</v>
      </c>
      <c r="J3" s="159"/>
      <c r="K3" s="159" t="s">
        <v>192</v>
      </c>
      <c r="L3" s="159"/>
      <c r="M3" s="159" t="s">
        <v>152</v>
      </c>
    </row>
    <row r="4" spans="1:13" ht="42.75" customHeight="1" x14ac:dyDescent="0.25">
      <c r="A4" s="162"/>
      <c r="B4" s="158"/>
      <c r="C4" s="158"/>
      <c r="D4" s="163"/>
      <c r="E4" s="154" t="s">
        <v>153</v>
      </c>
      <c r="F4" s="155" t="s">
        <v>83</v>
      </c>
      <c r="G4" s="155" t="s">
        <v>193</v>
      </c>
      <c r="H4" s="156" t="s">
        <v>4</v>
      </c>
      <c r="I4" s="155" t="s">
        <v>193</v>
      </c>
      <c r="J4" s="156" t="s">
        <v>4</v>
      </c>
      <c r="K4" s="155" t="s">
        <v>193</v>
      </c>
      <c r="L4" s="156" t="s">
        <v>4</v>
      </c>
      <c r="M4" s="159"/>
    </row>
    <row r="5" spans="1:13" ht="20.25" customHeight="1" x14ac:dyDescent="0.25">
      <c r="A5" s="91">
        <v>1</v>
      </c>
      <c r="B5" s="91" t="s">
        <v>154</v>
      </c>
      <c r="C5" s="92" t="s">
        <v>155</v>
      </c>
      <c r="D5" s="193" t="s">
        <v>156</v>
      </c>
      <c r="E5" s="93" t="s">
        <v>157</v>
      </c>
      <c r="F5" s="94" t="s">
        <v>158</v>
      </c>
      <c r="G5" s="94" t="s">
        <v>159</v>
      </c>
      <c r="H5" s="94" t="s">
        <v>160</v>
      </c>
      <c r="I5" s="94" t="s">
        <v>161</v>
      </c>
      <c r="J5" s="94" t="s">
        <v>162</v>
      </c>
      <c r="K5" s="94" t="s">
        <v>163</v>
      </c>
      <c r="L5" s="94" t="s">
        <v>164</v>
      </c>
      <c r="M5" s="94" t="s">
        <v>165</v>
      </c>
    </row>
    <row r="6" spans="1:13" ht="25.5" customHeight="1" x14ac:dyDescent="0.3">
      <c r="A6" s="194"/>
      <c r="B6" s="194"/>
      <c r="C6" s="195" t="s">
        <v>166</v>
      </c>
      <c r="D6" s="194"/>
      <c r="E6" s="187"/>
      <c r="F6" s="196"/>
      <c r="G6" s="197"/>
      <c r="H6" s="197"/>
      <c r="I6" s="197"/>
      <c r="J6" s="197"/>
      <c r="K6" s="197"/>
      <c r="L6" s="197"/>
      <c r="M6" s="197"/>
    </row>
    <row r="7" spans="1:13" ht="54.75" customHeight="1" x14ac:dyDescent="0.25">
      <c r="A7" s="95">
        <v>1</v>
      </c>
      <c r="B7" s="96"/>
      <c r="C7" s="95" t="s">
        <v>136</v>
      </c>
      <c r="D7" s="97" t="s">
        <v>19</v>
      </c>
      <c r="E7" s="97"/>
      <c r="F7" s="98">
        <v>302.11</v>
      </c>
      <c r="G7" s="197"/>
      <c r="H7" s="197"/>
      <c r="I7" s="197"/>
      <c r="J7" s="197"/>
      <c r="K7" s="197"/>
      <c r="L7" s="197"/>
      <c r="M7" s="197"/>
    </row>
    <row r="8" spans="1:13" ht="23.25" customHeight="1" x14ac:dyDescent="0.25">
      <c r="A8" s="95"/>
      <c r="B8" s="96"/>
      <c r="C8" s="99" t="s">
        <v>9</v>
      </c>
      <c r="D8" s="100" t="s">
        <v>11</v>
      </c>
      <c r="E8" s="100">
        <v>0.32300000000000001</v>
      </c>
      <c r="F8" s="101">
        <f>F7*E8</f>
        <v>97.581530000000001</v>
      </c>
      <c r="G8" s="197"/>
      <c r="H8" s="197"/>
      <c r="I8" s="197"/>
      <c r="J8" s="197"/>
      <c r="K8" s="197"/>
      <c r="L8" s="197"/>
      <c r="M8" s="197"/>
    </row>
    <row r="9" spans="1:13" ht="23.25" customHeight="1" x14ac:dyDescent="0.25">
      <c r="A9" s="95"/>
      <c r="B9" s="96"/>
      <c r="C9" s="99" t="s">
        <v>58</v>
      </c>
      <c r="D9" s="100" t="s">
        <v>2</v>
      </c>
      <c r="E9" s="100">
        <v>2.1499999999999998E-2</v>
      </c>
      <c r="F9" s="101">
        <f>F7*E9</f>
        <v>6.4953649999999996</v>
      </c>
      <c r="G9" s="197"/>
      <c r="H9" s="197"/>
      <c r="I9" s="197"/>
      <c r="J9" s="197"/>
      <c r="K9" s="197"/>
      <c r="L9" s="197"/>
      <c r="M9" s="197"/>
    </row>
    <row r="10" spans="1:13" ht="45" customHeight="1" x14ac:dyDescent="0.25">
      <c r="A10" s="109">
        <v>2</v>
      </c>
      <c r="B10" s="99"/>
      <c r="C10" s="95" t="s">
        <v>135</v>
      </c>
      <c r="D10" s="95" t="s">
        <v>19</v>
      </c>
      <c r="E10" s="102"/>
      <c r="F10" s="103">
        <v>1117.5</v>
      </c>
      <c r="G10" s="197"/>
      <c r="H10" s="197"/>
      <c r="I10" s="197"/>
      <c r="J10" s="197"/>
      <c r="K10" s="197"/>
      <c r="L10" s="197"/>
      <c r="M10" s="197"/>
    </row>
    <row r="11" spans="1:13" ht="23.25" customHeight="1" x14ac:dyDescent="0.25">
      <c r="A11" s="104"/>
      <c r="B11" s="99"/>
      <c r="C11" s="99" t="s">
        <v>9</v>
      </c>
      <c r="D11" s="99" t="s">
        <v>11</v>
      </c>
      <c r="E11" s="105">
        <v>0.186</v>
      </c>
      <c r="F11" s="106">
        <f>F10*E11</f>
        <v>207.85499999999999</v>
      </c>
      <c r="G11" s="197"/>
      <c r="H11" s="197"/>
      <c r="I11" s="197"/>
      <c r="J11" s="197"/>
      <c r="K11" s="197"/>
      <c r="L11" s="197"/>
      <c r="M11" s="197"/>
    </row>
    <row r="12" spans="1:13" ht="23.25" customHeight="1" x14ac:dyDescent="0.25">
      <c r="A12" s="109"/>
      <c r="B12" s="99"/>
      <c r="C12" s="99" t="s">
        <v>31</v>
      </c>
      <c r="D12" s="99" t="s">
        <v>2</v>
      </c>
      <c r="E12" s="107">
        <v>1.6000000000000001E-3</v>
      </c>
      <c r="F12" s="106">
        <f>F10*E12</f>
        <v>1.788</v>
      </c>
      <c r="G12" s="197"/>
      <c r="H12" s="197"/>
      <c r="I12" s="197"/>
      <c r="J12" s="197"/>
      <c r="K12" s="197"/>
      <c r="L12" s="197"/>
      <c r="M12" s="197"/>
    </row>
    <row r="13" spans="1:13" ht="63.75" customHeight="1" x14ac:dyDescent="0.25">
      <c r="A13" s="109">
        <v>3</v>
      </c>
      <c r="B13" s="99"/>
      <c r="C13" s="95" t="s">
        <v>137</v>
      </c>
      <c r="D13" s="95" t="s">
        <v>19</v>
      </c>
      <c r="E13" s="102"/>
      <c r="F13" s="103">
        <f>285+226.3</f>
        <v>511.3</v>
      </c>
      <c r="G13" s="197"/>
      <c r="H13" s="197"/>
      <c r="I13" s="197"/>
      <c r="J13" s="197"/>
      <c r="K13" s="197"/>
      <c r="L13" s="197"/>
      <c r="M13" s="197"/>
    </row>
    <row r="14" spans="1:13" ht="22.5" customHeight="1" x14ac:dyDescent="0.25">
      <c r="A14" s="109"/>
      <c r="B14" s="99"/>
      <c r="C14" s="99" t="s">
        <v>9</v>
      </c>
      <c r="D14" s="99" t="s">
        <v>11</v>
      </c>
      <c r="E14" s="105">
        <v>0.25800000000000001</v>
      </c>
      <c r="F14" s="106">
        <f>F13*E14</f>
        <v>131.91540000000001</v>
      </c>
      <c r="G14" s="197"/>
      <c r="H14" s="197"/>
      <c r="I14" s="197"/>
      <c r="J14" s="197"/>
      <c r="K14" s="197"/>
      <c r="L14" s="197"/>
      <c r="M14" s="197"/>
    </row>
    <row r="15" spans="1:13" ht="22.5" customHeight="1" x14ac:dyDescent="0.25">
      <c r="A15" s="109"/>
      <c r="B15" s="99"/>
      <c r="C15" s="99" t="s">
        <v>31</v>
      </c>
      <c r="D15" s="99" t="s">
        <v>2</v>
      </c>
      <c r="E15" s="107">
        <v>1.6000000000000001E-3</v>
      </c>
      <c r="F15" s="108">
        <f>F13*E15</f>
        <v>0.81808000000000003</v>
      </c>
      <c r="G15" s="197"/>
      <c r="H15" s="197"/>
      <c r="I15" s="197"/>
      <c r="J15" s="197"/>
      <c r="K15" s="197"/>
      <c r="L15" s="197"/>
      <c r="M15" s="197"/>
    </row>
    <row r="16" spans="1:13" ht="49.5" customHeight="1" x14ac:dyDescent="0.25">
      <c r="A16" s="109">
        <v>4</v>
      </c>
      <c r="B16" s="99"/>
      <c r="C16" s="95" t="s">
        <v>102</v>
      </c>
      <c r="D16" s="95" t="s">
        <v>16</v>
      </c>
      <c r="E16" s="95"/>
      <c r="F16" s="198">
        <v>38.4</v>
      </c>
      <c r="G16" s="197"/>
      <c r="H16" s="197"/>
      <c r="I16" s="197"/>
      <c r="J16" s="197"/>
      <c r="K16" s="197"/>
      <c r="L16" s="197"/>
      <c r="M16" s="197"/>
    </row>
    <row r="17" spans="1:13" ht="24" customHeight="1" x14ac:dyDescent="0.25">
      <c r="A17" s="95"/>
      <c r="B17" s="110"/>
      <c r="C17" s="111" t="s">
        <v>91</v>
      </c>
      <c r="D17" s="99" t="s">
        <v>11</v>
      </c>
      <c r="E17" s="105">
        <v>2.1432000000000002</v>
      </c>
      <c r="F17" s="105">
        <f>E17*F16</f>
        <v>82.298880000000011</v>
      </c>
      <c r="G17" s="197"/>
      <c r="H17" s="197"/>
      <c r="I17" s="197"/>
      <c r="J17" s="197"/>
      <c r="K17" s="197"/>
      <c r="L17" s="197"/>
      <c r="M17" s="197"/>
    </row>
    <row r="18" spans="1:13" ht="54.75" customHeight="1" x14ac:dyDescent="0.25">
      <c r="A18" s="109">
        <v>5</v>
      </c>
      <c r="B18" s="99"/>
      <c r="C18" s="95" t="s">
        <v>92</v>
      </c>
      <c r="D18" s="95" t="s">
        <v>16</v>
      </c>
      <c r="E18" s="95"/>
      <c r="F18" s="198">
        <v>38.4</v>
      </c>
      <c r="G18" s="197"/>
      <c r="H18" s="197"/>
      <c r="I18" s="197"/>
      <c r="J18" s="197"/>
      <c r="K18" s="197"/>
      <c r="L18" s="197"/>
      <c r="M18" s="197"/>
    </row>
    <row r="19" spans="1:13" ht="69.75" customHeight="1" x14ac:dyDescent="0.25">
      <c r="A19" s="109">
        <v>6</v>
      </c>
      <c r="B19" s="100"/>
      <c r="C19" s="95" t="s">
        <v>138</v>
      </c>
      <c r="D19" s="97" t="s">
        <v>19</v>
      </c>
      <c r="E19" s="100"/>
      <c r="F19" s="97">
        <v>511.3</v>
      </c>
      <c r="G19" s="197"/>
      <c r="H19" s="197"/>
      <c r="I19" s="197"/>
      <c r="J19" s="197"/>
      <c r="K19" s="197"/>
      <c r="L19" s="197"/>
      <c r="M19" s="197"/>
    </row>
    <row r="20" spans="1:13" ht="23.25" customHeight="1" x14ac:dyDescent="0.25">
      <c r="A20" s="109"/>
      <c r="B20" s="100"/>
      <c r="C20" s="100" t="s">
        <v>9</v>
      </c>
      <c r="D20" s="100" t="s">
        <v>11</v>
      </c>
      <c r="E20" s="100">
        <v>1.17</v>
      </c>
      <c r="F20" s="112">
        <f>F19*E20</f>
        <v>598.221</v>
      </c>
      <c r="G20" s="197"/>
      <c r="H20" s="197"/>
      <c r="I20" s="197"/>
      <c r="J20" s="197"/>
      <c r="K20" s="197"/>
      <c r="L20" s="197"/>
      <c r="M20" s="197"/>
    </row>
    <row r="21" spans="1:13" ht="23.25" customHeight="1" x14ac:dyDescent="0.25">
      <c r="A21" s="109"/>
      <c r="B21" s="100"/>
      <c r="C21" s="100" t="s">
        <v>60</v>
      </c>
      <c r="D21" s="100" t="s">
        <v>17</v>
      </c>
      <c r="E21" s="100">
        <v>3.1E-2</v>
      </c>
      <c r="F21" s="112">
        <f>F19*E21</f>
        <v>15.850300000000001</v>
      </c>
      <c r="G21" s="197"/>
      <c r="H21" s="197"/>
      <c r="I21" s="197"/>
      <c r="J21" s="197"/>
      <c r="K21" s="197"/>
      <c r="L21" s="197"/>
      <c r="M21" s="197"/>
    </row>
    <row r="22" spans="1:13" ht="23.25" customHeight="1" x14ac:dyDescent="0.25">
      <c r="A22" s="109"/>
      <c r="B22" s="100"/>
      <c r="C22" s="100" t="s">
        <v>20</v>
      </c>
      <c r="D22" s="100" t="s">
        <v>2</v>
      </c>
      <c r="E22" s="100">
        <v>6.3E-2</v>
      </c>
      <c r="F22" s="112">
        <f>E22*F19</f>
        <v>32.2119</v>
      </c>
      <c r="G22" s="197"/>
      <c r="H22" s="197"/>
      <c r="I22" s="197"/>
      <c r="J22" s="197"/>
      <c r="K22" s="197"/>
      <c r="L22" s="197"/>
      <c r="M22" s="197"/>
    </row>
    <row r="23" spans="1:13" ht="23.25" customHeight="1" x14ac:dyDescent="0.25">
      <c r="A23" s="109"/>
      <c r="B23" s="100"/>
      <c r="C23" s="100" t="s">
        <v>184</v>
      </c>
      <c r="D23" s="100" t="s">
        <v>18</v>
      </c>
      <c r="E23" s="100">
        <f>(3.2)/100</f>
        <v>3.2000000000000001E-2</v>
      </c>
      <c r="F23" s="112">
        <f>F19*E23</f>
        <v>16.361599999999999</v>
      </c>
      <c r="G23" s="197"/>
      <c r="H23" s="197"/>
      <c r="I23" s="197"/>
      <c r="J23" s="197"/>
      <c r="K23" s="197"/>
      <c r="L23" s="197"/>
      <c r="M23" s="197"/>
    </row>
    <row r="24" spans="1:13" ht="57" customHeight="1" x14ac:dyDescent="0.25">
      <c r="A24" s="113">
        <v>7</v>
      </c>
      <c r="B24" s="100"/>
      <c r="C24" s="95" t="s">
        <v>140</v>
      </c>
      <c r="D24" s="97" t="s">
        <v>19</v>
      </c>
      <c r="E24" s="100"/>
      <c r="F24" s="97">
        <v>1122</v>
      </c>
      <c r="G24" s="197"/>
      <c r="H24" s="197"/>
      <c r="I24" s="197"/>
      <c r="J24" s="197"/>
      <c r="K24" s="197"/>
      <c r="L24" s="197"/>
      <c r="M24" s="197"/>
    </row>
    <row r="25" spans="1:13" ht="22.5" customHeight="1" x14ac:dyDescent="0.25">
      <c r="A25" s="99"/>
      <c r="B25" s="100"/>
      <c r="C25" s="100" t="s">
        <v>9</v>
      </c>
      <c r="D25" s="100" t="s">
        <v>11</v>
      </c>
      <c r="E25" s="114">
        <f>0.64*1.16</f>
        <v>0.74239999999999995</v>
      </c>
      <c r="F25" s="112">
        <f>F24*E25</f>
        <v>832.97279999999989</v>
      </c>
      <c r="G25" s="197"/>
      <c r="H25" s="197"/>
      <c r="I25" s="197"/>
      <c r="J25" s="197"/>
      <c r="K25" s="197"/>
      <c r="L25" s="197"/>
      <c r="M25" s="197"/>
    </row>
    <row r="26" spans="1:13" ht="22.5" customHeight="1" x14ac:dyDescent="0.25">
      <c r="A26" s="99"/>
      <c r="B26" s="100"/>
      <c r="C26" s="100" t="s">
        <v>60</v>
      </c>
      <c r="D26" s="100" t="s">
        <v>17</v>
      </c>
      <c r="E26" s="100">
        <f>0.041*1.15</f>
        <v>4.7149999999999997E-2</v>
      </c>
      <c r="F26" s="112">
        <f>F24*E26</f>
        <v>52.902299999999997</v>
      </c>
      <c r="G26" s="197"/>
      <c r="H26" s="197"/>
      <c r="I26" s="197"/>
      <c r="J26" s="197"/>
      <c r="K26" s="197"/>
      <c r="L26" s="197"/>
      <c r="M26" s="197"/>
    </row>
    <row r="27" spans="1:13" ht="22.5" customHeight="1" x14ac:dyDescent="0.3">
      <c r="A27" s="99"/>
      <c r="B27" s="199"/>
      <c r="C27" s="100" t="s">
        <v>185</v>
      </c>
      <c r="D27" s="100" t="s">
        <v>2</v>
      </c>
      <c r="E27" s="100">
        <f>0.021*1.15</f>
        <v>2.4150000000000001E-2</v>
      </c>
      <c r="F27" s="112">
        <f>E27*F24</f>
        <v>27.096300000000003</v>
      </c>
      <c r="G27" s="197"/>
      <c r="H27" s="197"/>
      <c r="I27" s="197"/>
      <c r="J27" s="197"/>
      <c r="K27" s="197"/>
      <c r="L27" s="197"/>
      <c r="M27" s="197"/>
    </row>
    <row r="28" spans="1:13" ht="22.5" customHeight="1" x14ac:dyDescent="0.25">
      <c r="A28" s="99"/>
      <c r="B28" s="100"/>
      <c r="C28" s="100" t="s">
        <v>183</v>
      </c>
      <c r="D28" s="100" t="s">
        <v>18</v>
      </c>
      <c r="E28" s="115">
        <f>(0.0158+0.002)*1.05</f>
        <v>1.8690000000000005E-2</v>
      </c>
      <c r="F28" s="112">
        <f>F24*E28</f>
        <v>20.970180000000006</v>
      </c>
      <c r="G28" s="197"/>
      <c r="H28" s="197"/>
      <c r="I28" s="197"/>
      <c r="J28" s="197"/>
      <c r="K28" s="197"/>
      <c r="L28" s="197"/>
      <c r="M28" s="197"/>
    </row>
    <row r="29" spans="1:13" ht="22.5" customHeight="1" x14ac:dyDescent="0.25">
      <c r="A29" s="99"/>
      <c r="B29" s="100"/>
      <c r="C29" s="100" t="s">
        <v>21</v>
      </c>
      <c r="D29" s="100" t="s">
        <v>2</v>
      </c>
      <c r="E29" s="100">
        <f>0.003*1.05</f>
        <v>3.15E-3</v>
      </c>
      <c r="F29" s="112">
        <f>F24*E29</f>
        <v>3.5343</v>
      </c>
      <c r="G29" s="197"/>
      <c r="H29" s="197"/>
      <c r="I29" s="197"/>
      <c r="J29" s="197"/>
      <c r="K29" s="197"/>
      <c r="L29" s="197"/>
      <c r="M29" s="197"/>
    </row>
    <row r="30" spans="1:13" ht="59.25" customHeight="1" x14ac:dyDescent="0.25">
      <c r="A30" s="97">
        <v>8</v>
      </c>
      <c r="B30" s="111"/>
      <c r="C30" s="116" t="s">
        <v>139</v>
      </c>
      <c r="D30" s="97" t="s">
        <v>19</v>
      </c>
      <c r="E30" s="100"/>
      <c r="F30" s="117">
        <v>415.8</v>
      </c>
      <c r="G30" s="197"/>
      <c r="H30" s="197"/>
      <c r="I30" s="197"/>
      <c r="J30" s="197"/>
      <c r="K30" s="197"/>
      <c r="L30" s="197"/>
      <c r="M30" s="197"/>
    </row>
    <row r="31" spans="1:13" ht="23.25" customHeight="1" x14ac:dyDescent="0.25">
      <c r="A31" s="97" t="s">
        <v>30</v>
      </c>
      <c r="B31" s="99"/>
      <c r="C31" s="118" t="s">
        <v>9</v>
      </c>
      <c r="D31" s="119" t="s">
        <v>19</v>
      </c>
      <c r="E31" s="100">
        <v>1</v>
      </c>
      <c r="F31" s="112">
        <f>F30*E31</f>
        <v>415.8</v>
      </c>
      <c r="G31" s="197"/>
      <c r="H31" s="197"/>
      <c r="I31" s="197"/>
      <c r="J31" s="197"/>
      <c r="K31" s="197"/>
      <c r="L31" s="197"/>
      <c r="M31" s="197"/>
    </row>
    <row r="32" spans="1:13" ht="23.25" customHeight="1" x14ac:dyDescent="0.25">
      <c r="A32" s="97"/>
      <c r="B32" s="100"/>
      <c r="C32" s="118" t="s">
        <v>58</v>
      </c>
      <c r="D32" s="100" t="s">
        <v>2</v>
      </c>
      <c r="E32" s="100">
        <f>(0.0095+0.0023*6)</f>
        <v>2.3300000000000001E-2</v>
      </c>
      <c r="F32" s="112">
        <f>F30*E32</f>
        <v>9.6881400000000006</v>
      </c>
      <c r="G32" s="197"/>
      <c r="H32" s="197"/>
      <c r="I32" s="197"/>
      <c r="J32" s="197"/>
      <c r="K32" s="197"/>
      <c r="L32" s="197"/>
      <c r="M32" s="197"/>
    </row>
    <row r="33" spans="1:13" ht="23.25" customHeight="1" x14ac:dyDescent="0.25">
      <c r="A33" s="97" t="s">
        <v>30</v>
      </c>
      <c r="B33" s="100"/>
      <c r="C33" s="118" t="s">
        <v>59</v>
      </c>
      <c r="D33" s="100" t="s">
        <v>18</v>
      </c>
      <c r="E33" s="120">
        <f>0.0204+0.0051*6</f>
        <v>5.1000000000000004E-2</v>
      </c>
      <c r="F33" s="112">
        <f>E33*F30</f>
        <v>21.205800000000004</v>
      </c>
      <c r="G33" s="197"/>
      <c r="H33" s="197"/>
      <c r="I33" s="197"/>
      <c r="J33" s="197"/>
      <c r="K33" s="197"/>
      <c r="L33" s="197"/>
      <c r="M33" s="197"/>
    </row>
    <row r="34" spans="1:13" ht="23.25" customHeight="1" x14ac:dyDescent="0.25">
      <c r="A34" s="97" t="s">
        <v>30</v>
      </c>
      <c r="B34" s="100"/>
      <c r="C34" s="118" t="s">
        <v>21</v>
      </c>
      <c r="D34" s="100" t="s">
        <v>2</v>
      </c>
      <c r="E34" s="100">
        <v>6.3600000000000004E-2</v>
      </c>
      <c r="F34" s="112">
        <f>F30*E34</f>
        <v>26.444880000000001</v>
      </c>
      <c r="G34" s="197"/>
      <c r="H34" s="197"/>
      <c r="I34" s="197"/>
      <c r="J34" s="197"/>
      <c r="K34" s="197"/>
      <c r="L34" s="197"/>
      <c r="M34" s="197"/>
    </row>
    <row r="35" spans="1:13" ht="33" customHeight="1" x14ac:dyDescent="0.25">
      <c r="A35" s="97">
        <v>9</v>
      </c>
      <c r="B35" s="100"/>
      <c r="C35" s="95" t="s">
        <v>141</v>
      </c>
      <c r="D35" s="97" t="s">
        <v>19</v>
      </c>
      <c r="E35" s="100"/>
      <c r="F35" s="97">
        <f>(288.1+127.7)*1.07</f>
        <v>444.90600000000006</v>
      </c>
      <c r="G35" s="197"/>
      <c r="H35" s="197"/>
      <c r="I35" s="197"/>
      <c r="J35" s="197"/>
      <c r="K35" s="197"/>
      <c r="L35" s="197"/>
      <c r="M35" s="197"/>
    </row>
    <row r="36" spans="1:13" ht="23.25" customHeight="1" x14ac:dyDescent="0.25">
      <c r="A36" s="97"/>
      <c r="B36" s="100"/>
      <c r="C36" s="118" t="s">
        <v>9</v>
      </c>
      <c r="D36" s="100" t="s">
        <v>11</v>
      </c>
      <c r="E36" s="100">
        <f>1.61-0.018*2</f>
        <v>1.5740000000000001</v>
      </c>
      <c r="F36" s="112">
        <f>F35*E36</f>
        <v>700.28204400000016</v>
      </c>
      <c r="G36" s="197"/>
      <c r="H36" s="197"/>
      <c r="I36" s="197"/>
      <c r="J36" s="197"/>
      <c r="K36" s="197"/>
      <c r="L36" s="197"/>
      <c r="M36" s="197"/>
    </row>
    <row r="37" spans="1:13" ht="23.25" customHeight="1" x14ac:dyDescent="0.25">
      <c r="A37" s="97"/>
      <c r="B37" s="100"/>
      <c r="C37" s="118" t="s">
        <v>58</v>
      </c>
      <c r="D37" s="100" t="s">
        <v>2</v>
      </c>
      <c r="E37" s="120">
        <f>0.0644-0.014*2</f>
        <v>3.6400000000000002E-2</v>
      </c>
      <c r="F37" s="112">
        <f>F35*E37</f>
        <v>16.194578400000005</v>
      </c>
      <c r="G37" s="197"/>
      <c r="H37" s="197"/>
      <c r="I37" s="197"/>
      <c r="J37" s="197"/>
      <c r="K37" s="197"/>
      <c r="L37" s="197"/>
      <c r="M37" s="197"/>
    </row>
    <row r="38" spans="1:13" ht="23.25" customHeight="1" x14ac:dyDescent="0.25">
      <c r="A38" s="97"/>
      <c r="B38" s="100"/>
      <c r="C38" s="118" t="s">
        <v>134</v>
      </c>
      <c r="D38" s="100" t="s">
        <v>19</v>
      </c>
      <c r="E38" s="100">
        <v>1.01</v>
      </c>
      <c r="F38" s="112">
        <f>F35*E38</f>
        <v>449.35506000000009</v>
      </c>
      <c r="G38" s="197"/>
      <c r="H38" s="197"/>
      <c r="I38" s="197"/>
      <c r="J38" s="197"/>
      <c r="K38" s="197"/>
      <c r="L38" s="197"/>
      <c r="M38" s="197"/>
    </row>
    <row r="39" spans="1:13" ht="23.25" customHeight="1" x14ac:dyDescent="0.25">
      <c r="A39" s="97"/>
      <c r="B39" s="100"/>
      <c r="C39" s="118" t="s">
        <v>61</v>
      </c>
      <c r="D39" s="100" t="s">
        <v>15</v>
      </c>
      <c r="E39" s="100">
        <v>6.25</v>
      </c>
      <c r="F39" s="100">
        <f>F35*E39</f>
        <v>2780.6625000000004</v>
      </c>
      <c r="G39" s="197"/>
      <c r="H39" s="197"/>
      <c r="I39" s="197"/>
      <c r="J39" s="197"/>
      <c r="K39" s="197"/>
      <c r="L39" s="197"/>
      <c r="M39" s="197"/>
    </row>
    <row r="40" spans="1:13" ht="57" customHeight="1" x14ac:dyDescent="0.25">
      <c r="A40" s="121">
        <v>10</v>
      </c>
      <c r="B40" s="119"/>
      <c r="C40" s="113" t="s">
        <v>62</v>
      </c>
      <c r="D40" s="121" t="s">
        <v>19</v>
      </c>
      <c r="E40" s="121"/>
      <c r="F40" s="121">
        <v>511.3</v>
      </c>
      <c r="G40" s="197"/>
      <c r="H40" s="197"/>
      <c r="I40" s="197"/>
      <c r="J40" s="197"/>
      <c r="K40" s="197"/>
      <c r="L40" s="197"/>
      <c r="M40" s="197"/>
    </row>
    <row r="41" spans="1:13" ht="23.25" customHeight="1" x14ac:dyDescent="0.25">
      <c r="A41" s="121" t="s">
        <v>30</v>
      </c>
      <c r="B41" s="119"/>
      <c r="C41" s="122" t="s">
        <v>9</v>
      </c>
      <c r="D41" s="119" t="s">
        <v>11</v>
      </c>
      <c r="E41" s="119">
        <v>0.51600000000000001</v>
      </c>
      <c r="F41" s="123">
        <f>F40*E41</f>
        <v>263.83080000000001</v>
      </c>
      <c r="G41" s="197"/>
      <c r="H41" s="197"/>
      <c r="I41" s="197"/>
      <c r="J41" s="197"/>
      <c r="K41" s="197"/>
      <c r="L41" s="197"/>
      <c r="M41" s="197"/>
    </row>
    <row r="42" spans="1:13" ht="23.25" customHeight="1" x14ac:dyDescent="0.25">
      <c r="A42" s="121" t="s">
        <v>30</v>
      </c>
      <c r="B42" s="124"/>
      <c r="C42" s="122" t="s">
        <v>20</v>
      </c>
      <c r="D42" s="119" t="s">
        <v>2</v>
      </c>
      <c r="E42" s="119">
        <v>0.01</v>
      </c>
      <c r="F42" s="119">
        <f>F40*E42</f>
        <v>5.1130000000000004</v>
      </c>
      <c r="G42" s="197"/>
      <c r="H42" s="197"/>
      <c r="I42" s="197"/>
      <c r="J42" s="197"/>
      <c r="K42" s="197"/>
      <c r="L42" s="197"/>
      <c r="M42" s="197"/>
    </row>
    <row r="43" spans="1:13" ht="23.25" customHeight="1" x14ac:dyDescent="0.25">
      <c r="A43" s="121" t="s">
        <v>30</v>
      </c>
      <c r="B43" s="119"/>
      <c r="C43" s="122" t="s">
        <v>63</v>
      </c>
      <c r="D43" s="119" t="s">
        <v>15</v>
      </c>
      <c r="E43" s="119">
        <v>0.63</v>
      </c>
      <c r="F43" s="123">
        <f>F40*E43</f>
        <v>322.11900000000003</v>
      </c>
      <c r="G43" s="197"/>
      <c r="H43" s="197"/>
      <c r="I43" s="197"/>
      <c r="J43" s="197"/>
      <c r="K43" s="197"/>
      <c r="L43" s="197"/>
      <c r="M43" s="197"/>
    </row>
    <row r="44" spans="1:13" ht="23.25" customHeight="1" x14ac:dyDescent="0.25">
      <c r="A44" s="121"/>
      <c r="B44" s="119"/>
      <c r="C44" s="122" t="s">
        <v>64</v>
      </c>
      <c r="D44" s="119" t="s">
        <v>15</v>
      </c>
      <c r="E44" s="119">
        <v>0.55000000000000004</v>
      </c>
      <c r="F44" s="123">
        <f>F40*E44</f>
        <v>281.21500000000003</v>
      </c>
      <c r="G44" s="197"/>
      <c r="H44" s="197"/>
      <c r="I44" s="197"/>
      <c r="J44" s="197"/>
      <c r="K44" s="197"/>
      <c r="L44" s="197"/>
      <c r="M44" s="197"/>
    </row>
    <row r="45" spans="1:13" ht="23.25" customHeight="1" x14ac:dyDescent="0.25">
      <c r="A45" s="121"/>
      <c r="B45" s="119"/>
      <c r="C45" s="122" t="s">
        <v>21</v>
      </c>
      <c r="D45" s="119" t="s">
        <v>2</v>
      </c>
      <c r="E45" s="119">
        <v>7.0000000000000001E-3</v>
      </c>
      <c r="F45" s="123">
        <f>F40*E45</f>
        <v>3.5790999999999999</v>
      </c>
      <c r="G45" s="197"/>
      <c r="H45" s="197"/>
      <c r="I45" s="197"/>
      <c r="J45" s="197"/>
      <c r="K45" s="197"/>
      <c r="L45" s="197"/>
      <c r="M45" s="197"/>
    </row>
    <row r="46" spans="1:13" ht="59.25" customHeight="1" x14ac:dyDescent="0.25">
      <c r="A46" s="121">
        <v>11</v>
      </c>
      <c r="B46" s="125"/>
      <c r="C46" s="113" t="s">
        <v>142</v>
      </c>
      <c r="D46" s="121" t="s">
        <v>19</v>
      </c>
      <c r="E46" s="121"/>
      <c r="F46" s="121">
        <v>1122</v>
      </c>
      <c r="G46" s="197"/>
      <c r="H46" s="197"/>
      <c r="I46" s="197"/>
      <c r="J46" s="197"/>
      <c r="K46" s="197"/>
      <c r="L46" s="197"/>
      <c r="M46" s="197"/>
    </row>
    <row r="47" spans="1:13" ht="23.25" customHeight="1" x14ac:dyDescent="0.25">
      <c r="A47" s="121" t="s">
        <v>30</v>
      </c>
      <c r="B47" s="119"/>
      <c r="C47" s="122" t="s">
        <v>9</v>
      </c>
      <c r="D47" s="119" t="s">
        <v>11</v>
      </c>
      <c r="E47" s="119">
        <v>0.41</v>
      </c>
      <c r="F47" s="123">
        <f>F46*E47</f>
        <v>460.02</v>
      </c>
      <c r="G47" s="197"/>
      <c r="H47" s="197"/>
      <c r="I47" s="197"/>
      <c r="J47" s="197"/>
      <c r="K47" s="197"/>
      <c r="L47" s="197"/>
      <c r="M47" s="197"/>
    </row>
    <row r="48" spans="1:13" ht="23.25" customHeight="1" x14ac:dyDescent="0.25">
      <c r="A48" s="121" t="s">
        <v>30</v>
      </c>
      <c r="B48" s="119"/>
      <c r="C48" s="122" t="s">
        <v>58</v>
      </c>
      <c r="D48" s="119" t="s">
        <v>2</v>
      </c>
      <c r="E48" s="119">
        <v>8.9999999999999993E-3</v>
      </c>
      <c r="F48" s="119">
        <f>F46*E48</f>
        <v>10.097999999999999</v>
      </c>
      <c r="G48" s="197"/>
      <c r="H48" s="197"/>
      <c r="I48" s="197"/>
      <c r="J48" s="197"/>
      <c r="K48" s="197"/>
      <c r="L48" s="197"/>
      <c r="M48" s="197"/>
    </row>
    <row r="49" spans="1:13" ht="23.25" customHeight="1" x14ac:dyDescent="0.25">
      <c r="A49" s="121"/>
      <c r="B49" s="119"/>
      <c r="C49" s="122" t="s">
        <v>28</v>
      </c>
      <c r="D49" s="119" t="s">
        <v>15</v>
      </c>
      <c r="E49" s="119">
        <v>0.51</v>
      </c>
      <c r="F49" s="123">
        <f>F46*E49</f>
        <v>572.22</v>
      </c>
      <c r="G49" s="197"/>
      <c r="H49" s="197"/>
      <c r="I49" s="197"/>
      <c r="J49" s="197"/>
      <c r="K49" s="197"/>
      <c r="L49" s="197"/>
      <c r="M49" s="197"/>
    </row>
    <row r="50" spans="1:13" ht="23.25" customHeight="1" x14ac:dyDescent="0.25">
      <c r="A50" s="121"/>
      <c r="B50" s="119"/>
      <c r="C50" s="122" t="s">
        <v>63</v>
      </c>
      <c r="D50" s="119" t="s">
        <v>15</v>
      </c>
      <c r="E50" s="119">
        <v>0.63</v>
      </c>
      <c r="F50" s="123">
        <f>F46*E50</f>
        <v>706.86</v>
      </c>
      <c r="G50" s="197"/>
      <c r="H50" s="197"/>
      <c r="I50" s="197"/>
      <c r="J50" s="197"/>
      <c r="K50" s="197"/>
      <c r="L50" s="197"/>
      <c r="M50" s="197"/>
    </row>
    <row r="51" spans="1:13" ht="23.25" customHeight="1" x14ac:dyDescent="0.25">
      <c r="A51" s="121"/>
      <c r="B51" s="119"/>
      <c r="C51" s="122" t="s">
        <v>21</v>
      </c>
      <c r="D51" s="119" t="s">
        <v>2</v>
      </c>
      <c r="E51" s="119">
        <v>7.0000000000000001E-3</v>
      </c>
      <c r="F51" s="123">
        <f>F46*E51</f>
        <v>7.8540000000000001</v>
      </c>
      <c r="G51" s="197"/>
      <c r="H51" s="197"/>
      <c r="I51" s="197"/>
      <c r="J51" s="197"/>
      <c r="K51" s="197"/>
      <c r="L51" s="197"/>
      <c r="M51" s="197"/>
    </row>
    <row r="52" spans="1:13" ht="36" customHeight="1" x14ac:dyDescent="0.25">
      <c r="A52" s="121">
        <v>12</v>
      </c>
      <c r="B52" s="126"/>
      <c r="C52" s="127" t="s">
        <v>148</v>
      </c>
      <c r="D52" s="128" t="s">
        <v>98</v>
      </c>
      <c r="E52" s="128"/>
      <c r="F52" s="129">
        <f>(6.3*2+5.1*2)/100</f>
        <v>0.22799999999999998</v>
      </c>
      <c r="G52" s="197"/>
      <c r="H52" s="197"/>
      <c r="I52" s="197"/>
      <c r="J52" s="197"/>
      <c r="K52" s="197"/>
      <c r="L52" s="197"/>
      <c r="M52" s="197"/>
    </row>
    <row r="53" spans="1:13" ht="23.25" customHeight="1" x14ac:dyDescent="0.25">
      <c r="A53" s="121"/>
      <c r="B53" s="130"/>
      <c r="C53" s="131" t="s">
        <v>99</v>
      </c>
      <c r="D53" s="132" t="s">
        <v>11</v>
      </c>
      <c r="E53" s="132">
        <v>38.799999999999997</v>
      </c>
      <c r="F53" s="133">
        <f>F52*E53</f>
        <v>8.8463999999999992</v>
      </c>
      <c r="G53" s="197"/>
      <c r="H53" s="197"/>
      <c r="I53" s="197"/>
      <c r="J53" s="197"/>
      <c r="K53" s="197"/>
      <c r="L53" s="197"/>
      <c r="M53" s="197"/>
    </row>
    <row r="54" spans="1:13" ht="23.25" customHeight="1" x14ac:dyDescent="0.25">
      <c r="A54" s="121"/>
      <c r="B54" s="130"/>
      <c r="C54" s="131" t="s">
        <v>20</v>
      </c>
      <c r="D54" s="132" t="s">
        <v>2</v>
      </c>
      <c r="E54" s="132">
        <v>0.03</v>
      </c>
      <c r="F54" s="134">
        <f>F52*E54</f>
        <v>6.8399999999999989E-3</v>
      </c>
      <c r="G54" s="197"/>
      <c r="H54" s="197"/>
      <c r="I54" s="197"/>
      <c r="J54" s="197"/>
      <c r="K54" s="197"/>
      <c r="L54" s="197"/>
      <c r="M54" s="197"/>
    </row>
    <row r="55" spans="1:13" ht="23.25" customHeight="1" x14ac:dyDescent="0.35">
      <c r="A55" s="121"/>
      <c r="B55" s="130"/>
      <c r="C55" s="131" t="s">
        <v>133</v>
      </c>
      <c r="D55" s="132" t="s">
        <v>15</v>
      </c>
      <c r="E55" s="132">
        <v>27.73</v>
      </c>
      <c r="F55" s="135">
        <f>F52*E55</f>
        <v>6.3224399999999994</v>
      </c>
      <c r="G55" s="197"/>
      <c r="H55" s="197"/>
      <c r="I55" s="197"/>
      <c r="J55" s="197"/>
      <c r="K55" s="197"/>
      <c r="L55" s="197"/>
      <c r="M55" s="197"/>
    </row>
    <row r="56" spans="1:13" ht="23.25" customHeight="1" x14ac:dyDescent="0.35">
      <c r="A56" s="121"/>
      <c r="B56" s="130"/>
      <c r="C56" s="131" t="s">
        <v>21</v>
      </c>
      <c r="D56" s="132" t="s">
        <v>2</v>
      </c>
      <c r="E56" s="132">
        <v>0.19</v>
      </c>
      <c r="F56" s="135">
        <f>F52*E56</f>
        <v>4.3319999999999997E-2</v>
      </c>
      <c r="G56" s="197"/>
      <c r="H56" s="197"/>
      <c r="I56" s="197"/>
      <c r="J56" s="197"/>
      <c r="K56" s="197"/>
      <c r="L56" s="197"/>
      <c r="M56" s="197"/>
    </row>
    <row r="57" spans="1:13" ht="56.25" customHeight="1" x14ac:dyDescent="0.35">
      <c r="A57" s="121">
        <v>13</v>
      </c>
      <c r="B57" s="136"/>
      <c r="C57" s="113" t="s">
        <v>146</v>
      </c>
      <c r="D57" s="137" t="s">
        <v>144</v>
      </c>
      <c r="E57" s="137"/>
      <c r="F57" s="138">
        <v>260</v>
      </c>
      <c r="G57" s="197"/>
      <c r="H57" s="197"/>
      <c r="I57" s="197"/>
      <c r="J57" s="197"/>
      <c r="K57" s="197"/>
      <c r="L57" s="197"/>
      <c r="M57" s="197"/>
    </row>
    <row r="58" spans="1:13" ht="22.5" customHeight="1" x14ac:dyDescent="0.35">
      <c r="A58" s="121"/>
      <c r="B58" s="136"/>
      <c r="C58" s="136" t="s">
        <v>9</v>
      </c>
      <c r="D58" s="136" t="s">
        <v>11</v>
      </c>
      <c r="E58" s="139">
        <v>2.76E-2</v>
      </c>
      <c r="F58" s="139">
        <f>F57*E58</f>
        <v>7.1760000000000002</v>
      </c>
      <c r="G58" s="197"/>
      <c r="H58" s="197"/>
      <c r="I58" s="197"/>
      <c r="J58" s="197"/>
      <c r="K58" s="197"/>
      <c r="L58" s="197"/>
      <c r="M58" s="197"/>
    </row>
    <row r="59" spans="1:13" ht="22.5" customHeight="1" x14ac:dyDescent="0.35">
      <c r="A59" s="121"/>
      <c r="B59" s="136"/>
      <c r="C59" s="136" t="s">
        <v>64</v>
      </c>
      <c r="D59" s="136" t="s">
        <v>15</v>
      </c>
      <c r="E59" s="135">
        <v>1.7999999999999999E-2</v>
      </c>
      <c r="F59" s="139">
        <f>F57*E59</f>
        <v>4.68</v>
      </c>
      <c r="G59" s="197"/>
      <c r="H59" s="197"/>
      <c r="I59" s="197"/>
      <c r="J59" s="197"/>
      <c r="K59" s="197"/>
      <c r="L59" s="197"/>
      <c r="M59" s="197"/>
    </row>
    <row r="60" spans="1:13" ht="22.5" customHeight="1" x14ac:dyDescent="0.35">
      <c r="A60" s="121"/>
      <c r="B60" s="136"/>
      <c r="C60" s="136" t="s">
        <v>21</v>
      </c>
      <c r="D60" s="136" t="s">
        <v>2</v>
      </c>
      <c r="E60" s="140">
        <v>4.1999999999999997E-3</v>
      </c>
      <c r="F60" s="139">
        <f>F57*E60</f>
        <v>1.0919999999999999</v>
      </c>
      <c r="G60" s="197"/>
      <c r="H60" s="197"/>
      <c r="I60" s="197"/>
      <c r="J60" s="197"/>
      <c r="K60" s="197"/>
      <c r="L60" s="197"/>
      <c r="M60" s="197"/>
    </row>
    <row r="61" spans="1:13" ht="33.75" customHeight="1" x14ac:dyDescent="0.35">
      <c r="A61" s="121">
        <v>14</v>
      </c>
      <c r="B61" s="119"/>
      <c r="C61" s="121" t="s">
        <v>147</v>
      </c>
      <c r="D61" s="137" t="s">
        <v>33</v>
      </c>
      <c r="E61" s="137"/>
      <c r="F61" s="138">
        <v>260</v>
      </c>
      <c r="G61" s="197"/>
      <c r="H61" s="197"/>
      <c r="I61" s="197"/>
      <c r="J61" s="197"/>
      <c r="K61" s="197"/>
      <c r="L61" s="197"/>
      <c r="M61" s="197"/>
    </row>
    <row r="62" spans="1:13" ht="23.25" customHeight="1" x14ac:dyDescent="0.35">
      <c r="A62" s="121"/>
      <c r="B62" s="136"/>
      <c r="C62" s="136" t="s">
        <v>9</v>
      </c>
      <c r="D62" s="136" t="s">
        <v>11</v>
      </c>
      <c r="E62" s="139">
        <f>1.04*0.1</f>
        <v>0.10400000000000001</v>
      </c>
      <c r="F62" s="139">
        <f>F61*E62</f>
        <v>27.040000000000003</v>
      </c>
      <c r="G62" s="197"/>
      <c r="H62" s="197"/>
      <c r="I62" s="197"/>
      <c r="J62" s="197"/>
      <c r="K62" s="197"/>
      <c r="L62" s="197"/>
      <c r="M62" s="197"/>
    </row>
    <row r="63" spans="1:13" ht="23.25" customHeight="1" x14ac:dyDescent="0.35">
      <c r="A63" s="121"/>
      <c r="B63" s="136"/>
      <c r="C63" s="136" t="s">
        <v>145</v>
      </c>
      <c r="D63" s="136" t="s">
        <v>15</v>
      </c>
      <c r="E63" s="140">
        <f>(0.045*0.1+0.0014*0.1+0.052*0.1+0.041*0.1+0.41*0.1)</f>
        <v>5.4940000000000003E-2</v>
      </c>
      <c r="F63" s="139">
        <f>F61*E63</f>
        <v>14.284400000000002</v>
      </c>
      <c r="G63" s="197"/>
      <c r="H63" s="197"/>
      <c r="I63" s="197"/>
      <c r="J63" s="197"/>
      <c r="K63" s="197"/>
      <c r="L63" s="197"/>
      <c r="M63" s="197"/>
    </row>
    <row r="64" spans="1:13" ht="23.25" customHeight="1" x14ac:dyDescent="0.35">
      <c r="A64" s="121"/>
      <c r="B64" s="136"/>
      <c r="C64" s="136" t="s">
        <v>21</v>
      </c>
      <c r="D64" s="136" t="s">
        <v>2</v>
      </c>
      <c r="E64" s="140">
        <f>0.002*0.1</f>
        <v>2.0000000000000001E-4</v>
      </c>
      <c r="F64" s="139">
        <f>F61*E64</f>
        <v>5.2000000000000005E-2</v>
      </c>
      <c r="G64" s="197"/>
      <c r="H64" s="197"/>
      <c r="I64" s="197"/>
      <c r="J64" s="197"/>
      <c r="K64" s="197"/>
      <c r="L64" s="197"/>
      <c r="M64" s="197"/>
    </row>
    <row r="65" spans="1:13" ht="53.25" customHeight="1" x14ac:dyDescent="0.25">
      <c r="A65" s="121">
        <v>15</v>
      </c>
      <c r="B65" s="126"/>
      <c r="C65" s="127" t="s">
        <v>143</v>
      </c>
      <c r="D65" s="128" t="s">
        <v>98</v>
      </c>
      <c r="E65" s="128"/>
      <c r="F65" s="141">
        <v>3.2</v>
      </c>
      <c r="G65" s="197"/>
      <c r="H65" s="197"/>
      <c r="I65" s="197"/>
      <c r="J65" s="197"/>
      <c r="K65" s="197"/>
      <c r="L65" s="197"/>
      <c r="M65" s="197"/>
    </row>
    <row r="66" spans="1:13" ht="23.25" customHeight="1" x14ac:dyDescent="0.25">
      <c r="A66" s="119"/>
      <c r="B66" s="130"/>
      <c r="C66" s="131" t="s">
        <v>99</v>
      </c>
      <c r="D66" s="132" t="s">
        <v>11</v>
      </c>
      <c r="E66" s="132">
        <v>38.799999999999997</v>
      </c>
      <c r="F66" s="133">
        <f>F65*E66</f>
        <v>124.16</v>
      </c>
      <c r="G66" s="197"/>
      <c r="H66" s="197"/>
      <c r="I66" s="197"/>
      <c r="J66" s="197"/>
      <c r="K66" s="197"/>
      <c r="L66" s="197"/>
      <c r="M66" s="197"/>
    </row>
    <row r="67" spans="1:13" ht="23.25" customHeight="1" x14ac:dyDescent="0.25">
      <c r="A67" s="119"/>
      <c r="B67" s="130"/>
      <c r="C67" s="131" t="s">
        <v>20</v>
      </c>
      <c r="D67" s="132" t="s">
        <v>2</v>
      </c>
      <c r="E67" s="132">
        <v>0.03</v>
      </c>
      <c r="F67" s="133">
        <f>F65*E67</f>
        <v>9.6000000000000002E-2</v>
      </c>
      <c r="G67" s="197"/>
      <c r="H67" s="197"/>
      <c r="I67" s="197"/>
      <c r="J67" s="197"/>
      <c r="K67" s="197"/>
      <c r="L67" s="197"/>
      <c r="M67" s="197"/>
    </row>
    <row r="68" spans="1:13" ht="23.25" customHeight="1" x14ac:dyDescent="0.35">
      <c r="A68" s="119"/>
      <c r="B68" s="130"/>
      <c r="C68" s="131" t="s">
        <v>133</v>
      </c>
      <c r="D68" s="132" t="s">
        <v>15</v>
      </c>
      <c r="E68" s="132">
        <v>27.73</v>
      </c>
      <c r="F68" s="135">
        <f>F65*E68</f>
        <v>88.736000000000004</v>
      </c>
      <c r="G68" s="197"/>
      <c r="H68" s="197"/>
      <c r="I68" s="197"/>
      <c r="J68" s="197"/>
      <c r="K68" s="197"/>
      <c r="L68" s="197"/>
      <c r="M68" s="197"/>
    </row>
    <row r="69" spans="1:13" ht="23.25" customHeight="1" x14ac:dyDescent="0.35">
      <c r="A69" s="119"/>
      <c r="B69" s="130"/>
      <c r="C69" s="131" t="s">
        <v>21</v>
      </c>
      <c r="D69" s="132" t="s">
        <v>2</v>
      </c>
      <c r="E69" s="132">
        <v>0.19</v>
      </c>
      <c r="F69" s="135">
        <f>F65*E69</f>
        <v>0.6080000000000001</v>
      </c>
      <c r="G69" s="197"/>
      <c r="H69" s="197"/>
      <c r="I69" s="197"/>
      <c r="J69" s="197"/>
      <c r="K69" s="197"/>
      <c r="L69" s="197"/>
      <c r="M69" s="197"/>
    </row>
    <row r="70" spans="1:13" ht="76.5" customHeight="1" x14ac:dyDescent="0.25">
      <c r="A70" s="121">
        <v>16</v>
      </c>
      <c r="B70" s="142" t="s">
        <v>167</v>
      </c>
      <c r="C70" s="113" t="s">
        <v>168</v>
      </c>
      <c r="D70" s="121" t="s">
        <v>19</v>
      </c>
      <c r="E70" s="121"/>
      <c r="F70" s="121">
        <v>8.5</v>
      </c>
      <c r="G70" s="197"/>
      <c r="H70" s="197"/>
      <c r="I70" s="197"/>
      <c r="J70" s="197"/>
      <c r="K70" s="197"/>
      <c r="L70" s="197"/>
      <c r="M70" s="197"/>
    </row>
    <row r="71" spans="1:13" ht="24" customHeight="1" x14ac:dyDescent="0.25">
      <c r="A71" s="119"/>
      <c r="B71" s="142"/>
      <c r="C71" s="119" t="s">
        <v>9</v>
      </c>
      <c r="D71" s="119" t="s">
        <v>11</v>
      </c>
      <c r="E71" s="119">
        <v>0.45900000000000002</v>
      </c>
      <c r="F71" s="123">
        <f>F70*E71</f>
        <v>3.9015</v>
      </c>
      <c r="G71" s="197"/>
      <c r="H71" s="197"/>
      <c r="I71" s="197"/>
      <c r="J71" s="197"/>
      <c r="K71" s="197"/>
      <c r="L71" s="197"/>
      <c r="M71" s="197"/>
    </row>
    <row r="72" spans="1:13" ht="24" customHeight="1" x14ac:dyDescent="0.25">
      <c r="A72" s="119"/>
      <c r="B72" s="142"/>
      <c r="C72" s="119" t="s">
        <v>58</v>
      </c>
      <c r="D72" s="119" t="s">
        <v>2</v>
      </c>
      <c r="E72" s="119">
        <f>0.23/100</f>
        <v>2.3E-3</v>
      </c>
      <c r="F72" s="123">
        <f>F70*E72</f>
        <v>1.9549999999999998E-2</v>
      </c>
      <c r="G72" s="197"/>
      <c r="H72" s="197"/>
      <c r="I72" s="197"/>
      <c r="J72" s="197"/>
      <c r="K72" s="197"/>
      <c r="L72" s="197"/>
      <c r="M72" s="197"/>
    </row>
    <row r="73" spans="1:13" ht="24" customHeight="1" x14ac:dyDescent="0.25">
      <c r="A73" s="119"/>
      <c r="B73" s="142"/>
      <c r="C73" s="119" t="s">
        <v>169</v>
      </c>
      <c r="D73" s="119" t="s">
        <v>170</v>
      </c>
      <c r="E73" s="119">
        <f>0.037/100</f>
        <v>3.6999999999999999E-4</v>
      </c>
      <c r="F73" s="143">
        <f>F70*E73</f>
        <v>3.1449999999999998E-3</v>
      </c>
      <c r="G73" s="197"/>
      <c r="H73" s="197"/>
      <c r="I73" s="197"/>
      <c r="J73" s="197"/>
      <c r="K73" s="197"/>
      <c r="L73" s="197"/>
      <c r="M73" s="197"/>
    </row>
    <row r="74" spans="1:13" ht="24" customHeight="1" x14ac:dyDescent="0.25">
      <c r="A74" s="119"/>
      <c r="B74" s="142"/>
      <c r="C74" s="119" t="s">
        <v>171</v>
      </c>
      <c r="D74" s="119" t="s">
        <v>18</v>
      </c>
      <c r="E74" s="119">
        <v>9.0000000000000006E-5</v>
      </c>
      <c r="F74" s="143">
        <f>F70*E74</f>
        <v>7.6500000000000005E-4</v>
      </c>
      <c r="G74" s="197"/>
      <c r="H74" s="197"/>
      <c r="I74" s="197"/>
      <c r="J74" s="197"/>
      <c r="K74" s="197"/>
      <c r="L74" s="197"/>
      <c r="M74" s="197"/>
    </row>
    <row r="75" spans="1:13" ht="24" customHeight="1" x14ac:dyDescent="0.25">
      <c r="A75" s="119"/>
      <c r="B75" s="142"/>
      <c r="C75" s="119" t="s">
        <v>21</v>
      </c>
      <c r="D75" s="119" t="s">
        <v>2</v>
      </c>
      <c r="E75" s="119">
        <v>3.4000000000000002E-2</v>
      </c>
      <c r="F75" s="123">
        <f>F70*E75</f>
        <v>0.28900000000000003</v>
      </c>
      <c r="G75" s="197"/>
      <c r="H75" s="197"/>
      <c r="I75" s="197"/>
      <c r="J75" s="197"/>
      <c r="K75" s="197"/>
      <c r="L75" s="197"/>
      <c r="M75" s="197"/>
    </row>
    <row r="76" spans="1:13" s="77" customFormat="1" ht="27" customHeight="1" x14ac:dyDescent="0.3">
      <c r="A76" s="144"/>
      <c r="B76" s="145"/>
      <c r="C76" s="188" t="s">
        <v>152</v>
      </c>
      <c r="D76" s="146"/>
      <c r="E76" s="147"/>
      <c r="F76" s="148"/>
      <c r="G76" s="197"/>
      <c r="H76" s="197"/>
      <c r="I76" s="197"/>
      <c r="J76" s="197"/>
      <c r="K76" s="197"/>
      <c r="L76" s="197"/>
      <c r="M76" s="197"/>
    </row>
    <row r="77" spans="1:13" ht="27" customHeight="1" x14ac:dyDescent="0.3">
      <c r="A77" s="149"/>
      <c r="B77" s="149"/>
      <c r="C77" s="190" t="s">
        <v>172</v>
      </c>
      <c r="D77" s="192" t="s">
        <v>186</v>
      </c>
      <c r="E77" s="150"/>
      <c r="F77" s="148"/>
      <c r="G77" s="197"/>
      <c r="H77" s="197"/>
      <c r="I77" s="197"/>
      <c r="J77" s="197"/>
      <c r="K77" s="197"/>
      <c r="L77" s="197"/>
      <c r="M77" s="197"/>
    </row>
    <row r="78" spans="1:13" s="77" customFormat="1" ht="27" customHeight="1" x14ac:dyDescent="0.3">
      <c r="A78" s="149"/>
      <c r="B78" s="149"/>
      <c r="C78" s="152" t="s">
        <v>85</v>
      </c>
      <c r="D78" s="146"/>
      <c r="E78" s="150"/>
      <c r="F78" s="148"/>
      <c r="G78" s="197"/>
      <c r="H78" s="197"/>
      <c r="I78" s="197"/>
      <c r="J78" s="197"/>
      <c r="K78" s="197"/>
      <c r="L78" s="197"/>
      <c r="M78" s="197"/>
    </row>
    <row r="79" spans="1:13" s="77" customFormat="1" ht="27" customHeight="1" x14ac:dyDescent="0.3">
      <c r="A79" s="149"/>
      <c r="B79" s="149"/>
      <c r="C79" s="191" t="s">
        <v>187</v>
      </c>
      <c r="D79" s="192" t="s">
        <v>186</v>
      </c>
      <c r="E79" s="151"/>
      <c r="F79" s="148"/>
      <c r="G79" s="197"/>
      <c r="H79" s="197"/>
      <c r="I79" s="197"/>
      <c r="J79" s="197"/>
      <c r="K79" s="197"/>
      <c r="L79" s="197"/>
      <c r="M79" s="197"/>
    </row>
    <row r="80" spans="1:13" s="77" customFormat="1" ht="27" customHeight="1" x14ac:dyDescent="0.3">
      <c r="A80" s="149"/>
      <c r="B80" s="149"/>
      <c r="C80" s="152" t="s">
        <v>85</v>
      </c>
      <c r="D80" s="150"/>
      <c r="E80" s="152"/>
      <c r="F80" s="148"/>
      <c r="G80" s="197"/>
      <c r="H80" s="197"/>
      <c r="I80" s="197"/>
      <c r="J80" s="197"/>
      <c r="K80" s="197"/>
      <c r="L80" s="197"/>
      <c r="M80" s="197"/>
    </row>
    <row r="81" spans="1:13" ht="27" customHeight="1" x14ac:dyDescent="0.3">
      <c r="A81" s="149"/>
      <c r="B81" s="149"/>
      <c r="C81" s="191" t="s">
        <v>173</v>
      </c>
      <c r="D81" s="192" t="s">
        <v>186</v>
      </c>
      <c r="E81" s="147"/>
      <c r="F81" s="148"/>
      <c r="G81" s="197"/>
      <c r="H81" s="197"/>
      <c r="I81" s="197"/>
      <c r="J81" s="197"/>
      <c r="K81" s="197"/>
      <c r="L81" s="197"/>
      <c r="M81" s="197"/>
    </row>
    <row r="82" spans="1:13" ht="27" customHeight="1" x14ac:dyDescent="0.3">
      <c r="A82" s="149"/>
      <c r="B82" s="149"/>
      <c r="C82" s="189" t="s">
        <v>152</v>
      </c>
      <c r="D82" s="153"/>
      <c r="E82" s="147"/>
      <c r="F82" s="148"/>
      <c r="G82" s="197"/>
      <c r="H82" s="197"/>
      <c r="I82" s="197"/>
      <c r="J82" s="197"/>
      <c r="K82" s="197"/>
      <c r="L82" s="197"/>
      <c r="M82" s="197"/>
    </row>
    <row r="83" spans="1:13" x14ac:dyDescent="0.25">
      <c r="A83" s="78"/>
      <c r="B83" s="78"/>
      <c r="C83" s="79"/>
      <c r="D83" s="80"/>
      <c r="E83" s="81"/>
      <c r="F83" s="73"/>
      <c r="G83" s="73"/>
      <c r="H83" s="73"/>
      <c r="I83" s="73"/>
      <c r="J83" s="73"/>
      <c r="K83" s="73"/>
      <c r="L83" s="73"/>
      <c r="M83" s="73"/>
    </row>
    <row r="84" spans="1:13" x14ac:dyDescent="0.25">
      <c r="A84" s="78"/>
      <c r="B84" s="78"/>
      <c r="C84" s="79"/>
      <c r="D84" s="80"/>
      <c r="E84" s="81"/>
      <c r="F84" s="73"/>
      <c r="G84" s="73"/>
      <c r="H84" s="73"/>
      <c r="I84" s="73"/>
      <c r="J84" s="73"/>
      <c r="K84" s="73"/>
      <c r="L84" s="73"/>
      <c r="M84" s="73"/>
    </row>
    <row r="85" spans="1:13" x14ac:dyDescent="0.25">
      <c r="A85" s="78"/>
      <c r="B85" s="78"/>
      <c r="C85" s="79"/>
      <c r="D85" s="80"/>
      <c r="E85" s="81"/>
      <c r="F85" s="73"/>
      <c r="G85" s="73"/>
      <c r="H85" s="73"/>
      <c r="I85" s="73"/>
      <c r="J85" s="73"/>
      <c r="K85" s="73"/>
      <c r="L85" s="73"/>
      <c r="M85" s="73"/>
    </row>
    <row r="86" spans="1:13" x14ac:dyDescent="0.25">
      <c r="A86" s="78"/>
      <c r="B86" s="78"/>
      <c r="C86" s="79"/>
      <c r="D86" s="80"/>
      <c r="E86" s="81"/>
      <c r="F86" s="73"/>
      <c r="G86" s="73"/>
      <c r="H86" s="73"/>
      <c r="I86" s="73"/>
      <c r="J86" s="73"/>
      <c r="K86" s="73"/>
      <c r="L86" s="73"/>
      <c r="M86" s="73"/>
    </row>
    <row r="87" spans="1:13" s="88" customFormat="1" x14ac:dyDescent="0.2">
      <c r="A87" s="82"/>
      <c r="B87" s="83"/>
      <c r="C87" s="84"/>
      <c r="D87" s="82"/>
      <c r="E87" s="82"/>
      <c r="F87" s="85"/>
      <c r="G87" s="86"/>
      <c r="H87" s="85"/>
      <c r="I87" s="85"/>
      <c r="J87" s="85"/>
      <c r="K87" s="85"/>
      <c r="L87" s="85"/>
      <c r="M87" s="87"/>
    </row>
    <row r="88" spans="1:13" s="88" customFormat="1" x14ac:dyDescent="0.25">
      <c r="A88" s="82"/>
      <c r="B88" s="83"/>
      <c r="C88" s="75"/>
      <c r="D88" s="75"/>
      <c r="E88" s="75"/>
      <c r="F88" s="76"/>
      <c r="G88" s="76"/>
      <c r="H88" s="74"/>
      <c r="I88" s="74"/>
      <c r="J88" s="74"/>
      <c r="K88" s="74"/>
      <c r="L88" s="74"/>
      <c r="M88" s="72"/>
    </row>
  </sheetData>
  <mergeCells count="11">
    <mergeCell ref="A2:M2"/>
    <mergeCell ref="C3:C4"/>
    <mergeCell ref="K3:L3"/>
    <mergeCell ref="A1:M1"/>
    <mergeCell ref="M3:M4"/>
    <mergeCell ref="E3:F3"/>
    <mergeCell ref="A3:A4"/>
    <mergeCell ref="B3:B4"/>
    <mergeCell ref="D3:D4"/>
    <mergeCell ref="G3:H3"/>
    <mergeCell ref="I3:J3"/>
  </mergeCells>
  <pageMargins left="0" right="0" top="0" bottom="0" header="0" footer="0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2"/>
  <sheetViews>
    <sheetView topLeftCell="A80" workbookViewId="0">
      <selection activeCell="C107" sqref="C107"/>
    </sheetView>
  </sheetViews>
  <sheetFormatPr defaultColWidth="9" defaultRowHeight="15.75" x14ac:dyDescent="0.3"/>
  <cols>
    <col min="1" max="1" width="4.140625" style="25" customWidth="1"/>
    <col min="2" max="2" width="10.140625" style="27" customWidth="1"/>
    <col min="3" max="3" width="31.85546875" style="30" customWidth="1"/>
    <col min="4" max="4" width="8" style="27" customWidth="1"/>
    <col min="5" max="5" width="9" style="27" bestFit="1" customWidth="1"/>
    <col min="6" max="6" width="8.42578125" style="27" bestFit="1" customWidth="1"/>
    <col min="7" max="7" width="7.28515625" style="27" bestFit="1" customWidth="1"/>
    <col min="8" max="8" width="10" style="27" customWidth="1"/>
    <col min="9" max="9" width="7.140625" style="27" customWidth="1"/>
    <col min="10" max="10" width="9.28515625" style="27" customWidth="1"/>
    <col min="11" max="11" width="7.28515625" style="27" bestFit="1" customWidth="1"/>
    <col min="12" max="12" width="8.140625" style="27" customWidth="1"/>
    <col min="13" max="13" width="10" style="27" customWidth="1"/>
    <col min="14" max="14" width="11" style="14" customWidth="1"/>
    <col min="15" max="15" width="10" style="14" customWidth="1"/>
    <col min="16" max="16" width="9" style="14"/>
    <col min="17" max="21" width="9" style="15"/>
    <col min="22" max="16384" width="9" style="14"/>
  </cols>
  <sheetData>
    <row r="1" spans="1:21" ht="18" x14ac:dyDescent="0.35">
      <c r="A1" s="2"/>
      <c r="B1" s="3"/>
      <c r="C1" s="167" t="s">
        <v>88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21" s="16" customFormat="1" ht="21.75" customHeight="1" x14ac:dyDescent="0.3">
      <c r="A2" s="168" t="s">
        <v>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Q2" s="17"/>
      <c r="R2" s="17"/>
      <c r="S2" s="17"/>
      <c r="T2" s="17"/>
      <c r="U2" s="17"/>
    </row>
    <row r="3" spans="1:21" s="16" customFormat="1" ht="21.75" customHeight="1" x14ac:dyDescent="0.35">
      <c r="A3" s="2"/>
      <c r="B3" s="4"/>
      <c r="C3"/>
      <c r="D3" s="5" t="s">
        <v>6</v>
      </c>
      <c r="E3" s="18"/>
      <c r="F3" s="18"/>
      <c r="G3" s="18"/>
      <c r="H3" s="18"/>
      <c r="I3" s="13"/>
      <c r="J3" s="169">
        <f>M101/1000</f>
        <v>7.5516845944319995</v>
      </c>
      <c r="K3" s="169"/>
      <c r="L3" s="169"/>
      <c r="M3" s="19" t="s">
        <v>51</v>
      </c>
      <c r="Q3" s="17"/>
      <c r="R3" s="17"/>
      <c r="S3" s="17"/>
      <c r="T3" s="17"/>
      <c r="U3" s="17"/>
    </row>
    <row r="4" spans="1:21" s="20" customFormat="1" ht="39" customHeight="1" x14ac:dyDescent="0.35">
      <c r="A4" s="2"/>
      <c r="B4" s="4"/>
      <c r="C4"/>
      <c r="D4" s="5" t="s">
        <v>55</v>
      </c>
      <c r="E4" s="18"/>
      <c r="F4" s="18"/>
      <c r="G4" s="18"/>
      <c r="H4" s="18"/>
      <c r="I4" s="13"/>
      <c r="J4" s="169">
        <f>J96/1000</f>
        <v>1.2889639199999998</v>
      </c>
      <c r="K4" s="169"/>
      <c r="L4" s="169"/>
      <c r="M4" s="19" t="s">
        <v>51</v>
      </c>
      <c r="Q4" s="21"/>
      <c r="R4" s="21"/>
      <c r="S4" s="21"/>
      <c r="T4" s="21"/>
      <c r="U4" s="21"/>
    </row>
    <row r="5" spans="1:21" s="20" customFormat="1" ht="21" customHeight="1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Q5" s="21"/>
      <c r="R5" s="21"/>
      <c r="S5" s="21"/>
      <c r="T5" s="21"/>
      <c r="U5" s="21"/>
    </row>
    <row r="6" spans="1:21" s="16" customFormat="1" ht="16.5" x14ac:dyDescent="0.3">
      <c r="A6" s="164"/>
      <c r="B6" s="165" t="s">
        <v>52</v>
      </c>
      <c r="C6" s="165" t="s">
        <v>7</v>
      </c>
      <c r="D6" s="165" t="s">
        <v>53</v>
      </c>
      <c r="E6" s="166" t="s">
        <v>8</v>
      </c>
      <c r="F6" s="166"/>
      <c r="G6" s="166" t="s">
        <v>78</v>
      </c>
      <c r="H6" s="166"/>
      <c r="I6" s="166" t="s">
        <v>79</v>
      </c>
      <c r="J6" s="166"/>
      <c r="K6" s="166" t="s">
        <v>80</v>
      </c>
      <c r="L6" s="166"/>
      <c r="M6" s="165" t="s">
        <v>81</v>
      </c>
      <c r="Q6" s="17"/>
      <c r="R6" s="17"/>
      <c r="S6" s="17"/>
      <c r="T6" s="17"/>
      <c r="U6" s="17"/>
    </row>
    <row r="7" spans="1:21" s="23" customFormat="1" ht="25.5" x14ac:dyDescent="0.25">
      <c r="A7" s="164"/>
      <c r="B7" s="165"/>
      <c r="C7" s="165"/>
      <c r="D7" s="165"/>
      <c r="E7" s="63" t="s">
        <v>54</v>
      </c>
      <c r="F7" s="63" t="s">
        <v>5</v>
      </c>
      <c r="G7" s="45" t="s">
        <v>82</v>
      </c>
      <c r="H7" s="45" t="s">
        <v>83</v>
      </c>
      <c r="I7" s="45" t="s">
        <v>82</v>
      </c>
      <c r="J7" s="45" t="s">
        <v>83</v>
      </c>
      <c r="K7" s="45" t="s">
        <v>82</v>
      </c>
      <c r="L7" s="45" t="s">
        <v>83</v>
      </c>
      <c r="M7" s="165"/>
      <c r="Q7" s="24"/>
      <c r="R7" s="24"/>
      <c r="S7" s="24"/>
      <c r="T7" s="24"/>
      <c r="U7" s="24"/>
    </row>
    <row r="8" spans="1:21" s="23" customFormat="1" ht="13.5" x14ac:dyDescent="0.25">
      <c r="A8" s="26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Q8" s="24"/>
      <c r="R8" s="24"/>
      <c r="S8" s="24"/>
      <c r="T8" s="24"/>
      <c r="U8" s="24"/>
    </row>
    <row r="9" spans="1:21" s="23" customFormat="1" ht="13.5" x14ac:dyDescent="0.25">
      <c r="A9" s="22">
        <v>1</v>
      </c>
      <c r="B9" s="31" t="s">
        <v>1</v>
      </c>
      <c r="C9" s="31" t="s">
        <v>128</v>
      </c>
      <c r="D9" s="31" t="s">
        <v>34</v>
      </c>
      <c r="E9" s="10"/>
      <c r="F9" s="31">
        <v>1</v>
      </c>
      <c r="G9" s="10"/>
      <c r="H9" s="48">
        <f>G9*F9</f>
        <v>0</v>
      </c>
      <c r="I9" s="48"/>
      <c r="J9" s="48">
        <f>I9*F9</f>
        <v>0</v>
      </c>
      <c r="K9" s="48"/>
      <c r="L9" s="48">
        <f>K9*F9</f>
        <v>0</v>
      </c>
      <c r="M9" s="49">
        <f>L9+J9+H9</f>
        <v>0</v>
      </c>
      <c r="Q9" s="24"/>
      <c r="R9" s="24"/>
      <c r="S9" s="24"/>
      <c r="T9" s="24"/>
      <c r="U9" s="24"/>
    </row>
    <row r="10" spans="1:21" s="23" customFormat="1" ht="13.5" x14ac:dyDescent="0.25">
      <c r="A10" s="22"/>
      <c r="B10" s="10"/>
      <c r="C10" s="10" t="s">
        <v>9</v>
      </c>
      <c r="D10" s="10" t="s">
        <v>11</v>
      </c>
      <c r="E10" s="10">
        <v>3.02</v>
      </c>
      <c r="F10" s="8">
        <f>F9*E10</f>
        <v>3.02</v>
      </c>
      <c r="G10" s="10"/>
      <c r="H10" s="48">
        <f t="shared" ref="H10:H73" si="0">G10*F10</f>
        <v>0</v>
      </c>
      <c r="I10" s="45">
        <v>6</v>
      </c>
      <c r="J10" s="48">
        <f t="shared" ref="J10:J73" si="1">I10*F10</f>
        <v>18.12</v>
      </c>
      <c r="K10" s="45"/>
      <c r="L10" s="48">
        <f t="shared" ref="L10:L73" si="2">K10*F10</f>
        <v>0</v>
      </c>
      <c r="M10" s="49">
        <f t="shared" ref="M10:M73" si="3">L10+J10+H10</f>
        <v>18.12</v>
      </c>
      <c r="Q10" s="24"/>
      <c r="R10" s="24"/>
      <c r="S10" s="24"/>
      <c r="T10" s="24"/>
      <c r="U10" s="24"/>
    </row>
    <row r="11" spans="1:21" s="23" customFormat="1" ht="13.5" x14ac:dyDescent="0.25">
      <c r="A11" s="22"/>
      <c r="B11" s="10"/>
      <c r="C11" s="10" t="s">
        <v>31</v>
      </c>
      <c r="D11" s="10" t="s">
        <v>32</v>
      </c>
      <c r="E11" s="10">
        <v>0.14000000000000001</v>
      </c>
      <c r="F11" s="8">
        <f>F9*E11</f>
        <v>0.14000000000000001</v>
      </c>
      <c r="G11" s="10"/>
      <c r="H11" s="48">
        <f t="shared" si="0"/>
        <v>0</v>
      </c>
      <c r="I11" s="45"/>
      <c r="J11" s="48">
        <f t="shared" si="1"/>
        <v>0</v>
      </c>
      <c r="K11" s="45">
        <v>3.2</v>
      </c>
      <c r="L11" s="48">
        <f t="shared" si="2"/>
        <v>0.44800000000000006</v>
      </c>
      <c r="M11" s="49">
        <f t="shared" si="3"/>
        <v>0.44800000000000006</v>
      </c>
      <c r="Q11" s="24"/>
      <c r="R11" s="24"/>
      <c r="S11" s="24"/>
      <c r="T11" s="24"/>
      <c r="U11" s="24"/>
    </row>
    <row r="12" spans="1:21" s="23" customFormat="1" ht="13.5" x14ac:dyDescent="0.25">
      <c r="A12" s="22">
        <v>2</v>
      </c>
      <c r="B12" s="48" t="s">
        <v>1</v>
      </c>
      <c r="C12" s="31" t="s">
        <v>127</v>
      </c>
      <c r="D12" s="31" t="s">
        <v>34</v>
      </c>
      <c r="E12" s="10"/>
      <c r="F12" s="36">
        <v>1</v>
      </c>
      <c r="G12" s="10"/>
      <c r="H12" s="48">
        <f t="shared" si="0"/>
        <v>0</v>
      </c>
      <c r="I12" s="48"/>
      <c r="J12" s="48">
        <f t="shared" si="1"/>
        <v>0</v>
      </c>
      <c r="K12" s="48"/>
      <c r="L12" s="48">
        <f t="shared" si="2"/>
        <v>0</v>
      </c>
      <c r="M12" s="49">
        <f t="shared" si="3"/>
        <v>0</v>
      </c>
      <c r="Q12" s="24"/>
      <c r="R12" s="24"/>
      <c r="S12" s="24"/>
      <c r="T12" s="24"/>
      <c r="U12" s="24"/>
    </row>
    <row r="13" spans="1:21" s="23" customFormat="1" ht="13.5" x14ac:dyDescent="0.25">
      <c r="A13" s="22"/>
      <c r="B13" s="48"/>
      <c r="C13" s="10" t="s">
        <v>9</v>
      </c>
      <c r="D13" s="10" t="s">
        <v>11</v>
      </c>
      <c r="E13" s="10">
        <v>1.42</v>
      </c>
      <c r="F13" s="10">
        <f>F12*E13</f>
        <v>1.42</v>
      </c>
      <c r="G13" s="10"/>
      <c r="H13" s="48">
        <f t="shared" si="0"/>
        <v>0</v>
      </c>
      <c r="I13" s="45">
        <v>6</v>
      </c>
      <c r="J13" s="48">
        <f t="shared" si="1"/>
        <v>8.52</v>
      </c>
      <c r="K13" s="45"/>
      <c r="L13" s="48">
        <f t="shared" si="2"/>
        <v>0</v>
      </c>
      <c r="M13" s="49">
        <f t="shared" si="3"/>
        <v>8.52</v>
      </c>
      <c r="Q13" s="24"/>
      <c r="R13" s="24"/>
      <c r="S13" s="24"/>
      <c r="T13" s="24"/>
      <c r="U13" s="24"/>
    </row>
    <row r="14" spans="1:21" s="23" customFormat="1" ht="13.5" x14ac:dyDescent="0.25">
      <c r="A14" s="22"/>
      <c r="B14" s="48"/>
      <c r="C14" s="10" t="s">
        <v>10</v>
      </c>
      <c r="D14" s="10" t="s">
        <v>32</v>
      </c>
      <c r="E14" s="11">
        <v>0.06</v>
      </c>
      <c r="F14" s="11">
        <f>F12*E14</f>
        <v>0.06</v>
      </c>
      <c r="G14" s="11"/>
      <c r="H14" s="48">
        <f t="shared" si="0"/>
        <v>0</v>
      </c>
      <c r="I14" s="45"/>
      <c r="J14" s="48">
        <f t="shared" si="1"/>
        <v>0</v>
      </c>
      <c r="K14" s="45">
        <v>3.2</v>
      </c>
      <c r="L14" s="48">
        <f t="shared" si="2"/>
        <v>0.192</v>
      </c>
      <c r="M14" s="49">
        <f t="shared" si="3"/>
        <v>0.192</v>
      </c>
      <c r="Q14" s="24"/>
      <c r="R14" s="24"/>
      <c r="S14" s="24"/>
      <c r="T14" s="24"/>
      <c r="U14" s="24"/>
    </row>
    <row r="15" spans="1:21" s="23" customFormat="1" ht="25.5" x14ac:dyDescent="0.25">
      <c r="A15" s="22">
        <v>3</v>
      </c>
      <c r="B15" s="48" t="s">
        <v>1</v>
      </c>
      <c r="C15" s="31" t="s">
        <v>129</v>
      </c>
      <c r="D15" s="31" t="s">
        <v>34</v>
      </c>
      <c r="E15" s="10"/>
      <c r="F15" s="36">
        <v>3</v>
      </c>
      <c r="G15" s="10"/>
      <c r="H15" s="48">
        <f t="shared" si="0"/>
        <v>0</v>
      </c>
      <c r="I15" s="48"/>
      <c r="J15" s="48">
        <f t="shared" si="1"/>
        <v>0</v>
      </c>
      <c r="K15" s="48"/>
      <c r="L15" s="48">
        <f t="shared" si="2"/>
        <v>0</v>
      </c>
      <c r="M15" s="49">
        <f t="shared" si="3"/>
        <v>0</v>
      </c>
      <c r="Q15" s="24"/>
      <c r="R15" s="24"/>
      <c r="S15" s="24"/>
      <c r="T15" s="24"/>
      <c r="U15" s="24"/>
    </row>
    <row r="16" spans="1:21" s="23" customFormat="1" ht="13.5" x14ac:dyDescent="0.25">
      <c r="A16" s="22"/>
      <c r="B16" s="48"/>
      <c r="C16" s="10" t="s">
        <v>9</v>
      </c>
      <c r="D16" s="10" t="s">
        <v>11</v>
      </c>
      <c r="E16" s="10">
        <v>1.42</v>
      </c>
      <c r="F16" s="10">
        <f>F15*E16</f>
        <v>4.26</v>
      </c>
      <c r="G16" s="10"/>
      <c r="H16" s="48">
        <f t="shared" si="0"/>
        <v>0</v>
      </c>
      <c r="I16" s="45">
        <v>7.8</v>
      </c>
      <c r="J16" s="48">
        <f t="shared" si="1"/>
        <v>33.227999999999994</v>
      </c>
      <c r="K16" s="45"/>
      <c r="L16" s="48">
        <f t="shared" si="2"/>
        <v>0</v>
      </c>
      <c r="M16" s="49">
        <f t="shared" si="3"/>
        <v>33.227999999999994</v>
      </c>
      <c r="Q16" s="24"/>
      <c r="R16" s="24"/>
      <c r="S16" s="24"/>
      <c r="T16" s="24"/>
      <c r="U16" s="24"/>
    </row>
    <row r="17" spans="1:21" s="23" customFormat="1" ht="13.5" x14ac:dyDescent="0.25">
      <c r="A17" s="22"/>
      <c r="B17" s="48"/>
      <c r="C17" s="10" t="s">
        <v>10</v>
      </c>
      <c r="D17" s="10" t="s">
        <v>32</v>
      </c>
      <c r="E17" s="11">
        <v>0.06</v>
      </c>
      <c r="F17" s="11">
        <f>F15*E17</f>
        <v>0.18</v>
      </c>
      <c r="G17" s="11"/>
      <c r="H17" s="48">
        <f t="shared" si="0"/>
        <v>0</v>
      </c>
      <c r="I17" s="45"/>
      <c r="J17" s="48">
        <f t="shared" si="1"/>
        <v>0</v>
      </c>
      <c r="K17" s="45">
        <v>3.2</v>
      </c>
      <c r="L17" s="48">
        <f t="shared" si="2"/>
        <v>0.57599999999999996</v>
      </c>
      <c r="M17" s="49">
        <f t="shared" si="3"/>
        <v>0.57599999999999996</v>
      </c>
      <c r="Q17" s="24"/>
      <c r="R17" s="24"/>
      <c r="S17" s="24"/>
      <c r="T17" s="24"/>
      <c r="U17" s="24"/>
    </row>
    <row r="18" spans="1:21" s="23" customFormat="1" ht="19.5" customHeight="1" x14ac:dyDescent="0.25">
      <c r="A18" s="31">
        <v>4</v>
      </c>
      <c r="B18" s="31" t="s">
        <v>69</v>
      </c>
      <c r="C18" s="31" t="s">
        <v>65</v>
      </c>
      <c r="D18" s="31" t="s">
        <v>34</v>
      </c>
      <c r="E18" s="10"/>
      <c r="F18" s="31">
        <v>8</v>
      </c>
      <c r="G18" s="10"/>
      <c r="H18" s="48">
        <f t="shared" si="0"/>
        <v>0</v>
      </c>
      <c r="I18" s="48"/>
      <c r="J18" s="48">
        <f t="shared" si="1"/>
        <v>0</v>
      </c>
      <c r="K18" s="48"/>
      <c r="L18" s="48">
        <f t="shared" si="2"/>
        <v>0</v>
      </c>
      <c r="M18" s="49">
        <f t="shared" si="3"/>
        <v>0</v>
      </c>
      <c r="Q18" s="24"/>
      <c r="R18" s="24"/>
      <c r="S18" s="24"/>
      <c r="T18" s="24"/>
      <c r="U18" s="24"/>
    </row>
    <row r="19" spans="1:21" s="23" customFormat="1" ht="12.75" x14ac:dyDescent="0.25">
      <c r="A19" s="10"/>
      <c r="B19" s="10"/>
      <c r="C19" s="10" t="s">
        <v>9</v>
      </c>
      <c r="D19" s="10" t="s">
        <v>11</v>
      </c>
      <c r="E19" s="10">
        <v>3.02</v>
      </c>
      <c r="F19" s="8">
        <f>F18*E19</f>
        <v>24.16</v>
      </c>
      <c r="G19" s="10"/>
      <c r="H19" s="48">
        <f t="shared" si="0"/>
        <v>0</v>
      </c>
      <c r="I19" s="45">
        <v>7.8</v>
      </c>
      <c r="J19" s="48">
        <f t="shared" si="1"/>
        <v>188.44800000000001</v>
      </c>
      <c r="K19" s="45"/>
      <c r="L19" s="48">
        <f t="shared" si="2"/>
        <v>0</v>
      </c>
      <c r="M19" s="49">
        <f t="shared" si="3"/>
        <v>188.44800000000001</v>
      </c>
      <c r="Q19" s="24"/>
      <c r="R19" s="24"/>
      <c r="S19" s="24"/>
      <c r="T19" s="24"/>
      <c r="U19" s="24"/>
    </row>
    <row r="20" spans="1:21" s="23" customFormat="1" ht="12.75" x14ac:dyDescent="0.25">
      <c r="A20" s="10"/>
      <c r="B20" s="10"/>
      <c r="C20" s="10" t="s">
        <v>31</v>
      </c>
      <c r="D20" s="10" t="s">
        <v>32</v>
      </c>
      <c r="E20" s="10">
        <v>0.14000000000000001</v>
      </c>
      <c r="F20" s="8">
        <f>F18*E20</f>
        <v>1.1200000000000001</v>
      </c>
      <c r="G20" s="10"/>
      <c r="H20" s="48">
        <f t="shared" si="0"/>
        <v>0</v>
      </c>
      <c r="I20" s="45"/>
      <c r="J20" s="48">
        <f t="shared" si="1"/>
        <v>0</v>
      </c>
      <c r="K20" s="45">
        <v>3.2</v>
      </c>
      <c r="L20" s="48">
        <f t="shared" si="2"/>
        <v>3.5840000000000005</v>
      </c>
      <c r="M20" s="49">
        <f t="shared" si="3"/>
        <v>3.5840000000000005</v>
      </c>
      <c r="Q20" s="24"/>
      <c r="R20" s="24"/>
      <c r="S20" s="24"/>
      <c r="T20" s="24"/>
      <c r="U20" s="24"/>
    </row>
    <row r="21" spans="1:21" s="23" customFormat="1" ht="12.75" x14ac:dyDescent="0.25">
      <c r="A21" s="10"/>
      <c r="B21" s="10" t="s">
        <v>30</v>
      </c>
      <c r="C21" s="10" t="s">
        <v>66</v>
      </c>
      <c r="D21" s="10" t="s">
        <v>34</v>
      </c>
      <c r="E21" s="10" t="s">
        <v>30</v>
      </c>
      <c r="F21" s="10">
        <v>5</v>
      </c>
      <c r="G21" s="10">
        <v>180</v>
      </c>
      <c r="H21" s="48">
        <f t="shared" si="0"/>
        <v>900</v>
      </c>
      <c r="I21" s="45"/>
      <c r="J21" s="48">
        <f t="shared" si="1"/>
        <v>0</v>
      </c>
      <c r="K21" s="45"/>
      <c r="L21" s="48">
        <f t="shared" si="2"/>
        <v>0</v>
      </c>
      <c r="M21" s="49">
        <f t="shared" si="3"/>
        <v>900</v>
      </c>
      <c r="Q21" s="24"/>
      <c r="R21" s="24"/>
      <c r="S21" s="24"/>
      <c r="T21" s="24"/>
      <c r="U21" s="24"/>
    </row>
    <row r="22" spans="1:21" s="23" customFormat="1" ht="12.75" x14ac:dyDescent="0.25">
      <c r="A22" s="10"/>
      <c r="B22" s="10"/>
      <c r="C22" s="10" t="s">
        <v>67</v>
      </c>
      <c r="D22" s="10" t="s">
        <v>34</v>
      </c>
      <c r="E22" s="10"/>
      <c r="F22" s="10">
        <v>1</v>
      </c>
      <c r="G22" s="10">
        <v>115</v>
      </c>
      <c r="H22" s="48">
        <f t="shared" si="0"/>
        <v>115</v>
      </c>
      <c r="I22" s="45"/>
      <c r="J22" s="48">
        <f t="shared" si="1"/>
        <v>0</v>
      </c>
      <c r="K22" s="45"/>
      <c r="L22" s="48">
        <f t="shared" si="2"/>
        <v>0</v>
      </c>
      <c r="M22" s="49">
        <f t="shared" si="3"/>
        <v>115</v>
      </c>
      <c r="Q22" s="24"/>
      <c r="R22" s="24"/>
      <c r="S22" s="24"/>
      <c r="T22" s="24"/>
      <c r="U22" s="24"/>
    </row>
    <row r="23" spans="1:21" s="23" customFormat="1" ht="12.75" x14ac:dyDescent="0.25">
      <c r="A23" s="10"/>
      <c r="B23" s="10"/>
      <c r="C23" s="10" t="s">
        <v>97</v>
      </c>
      <c r="D23" s="10" t="s">
        <v>34</v>
      </c>
      <c r="E23" s="10" t="s">
        <v>30</v>
      </c>
      <c r="F23" s="10">
        <v>1</v>
      </c>
      <c r="G23" s="10">
        <v>180</v>
      </c>
      <c r="H23" s="48">
        <f t="shared" si="0"/>
        <v>180</v>
      </c>
      <c r="I23" s="45"/>
      <c r="J23" s="48">
        <f t="shared" si="1"/>
        <v>0</v>
      </c>
      <c r="K23" s="45"/>
      <c r="L23" s="48">
        <f t="shared" si="2"/>
        <v>0</v>
      </c>
      <c r="M23" s="49">
        <f t="shared" si="3"/>
        <v>180</v>
      </c>
      <c r="Q23" s="24"/>
      <c r="R23" s="24"/>
      <c r="S23" s="24"/>
      <c r="T23" s="24"/>
      <c r="U23" s="24"/>
    </row>
    <row r="24" spans="1:21" s="23" customFormat="1" ht="12.75" x14ac:dyDescent="0.25">
      <c r="A24" s="10"/>
      <c r="B24" s="10"/>
      <c r="C24" s="10" t="s">
        <v>29</v>
      </c>
      <c r="D24" s="10" t="s">
        <v>32</v>
      </c>
      <c r="E24" s="10">
        <v>1.32</v>
      </c>
      <c r="F24" s="9">
        <f>F18*E24</f>
        <v>10.56</v>
      </c>
      <c r="G24" s="10">
        <v>3.2</v>
      </c>
      <c r="H24" s="48">
        <f t="shared" si="0"/>
        <v>33.792000000000002</v>
      </c>
      <c r="I24" s="46"/>
      <c r="J24" s="48">
        <f t="shared" si="1"/>
        <v>0</v>
      </c>
      <c r="K24" s="46"/>
      <c r="L24" s="48">
        <f t="shared" si="2"/>
        <v>0</v>
      </c>
      <c r="M24" s="49">
        <f t="shared" si="3"/>
        <v>33.792000000000002</v>
      </c>
      <c r="Q24" s="24"/>
      <c r="R24" s="24"/>
      <c r="S24" s="24"/>
      <c r="T24" s="24"/>
      <c r="U24" s="24"/>
    </row>
    <row r="25" spans="1:21" s="23" customFormat="1" ht="24.75" customHeight="1" x14ac:dyDescent="0.25">
      <c r="A25" s="31">
        <v>5</v>
      </c>
      <c r="B25" s="31" t="s">
        <v>70</v>
      </c>
      <c r="C25" s="31" t="s">
        <v>68</v>
      </c>
      <c r="D25" s="31" t="s">
        <v>34</v>
      </c>
      <c r="E25" s="10"/>
      <c r="F25" s="36">
        <v>8</v>
      </c>
      <c r="G25" s="10"/>
      <c r="H25" s="48">
        <f t="shared" si="0"/>
        <v>0</v>
      </c>
      <c r="I25" s="48"/>
      <c r="J25" s="48">
        <f t="shared" si="1"/>
        <v>0</v>
      </c>
      <c r="K25" s="48"/>
      <c r="L25" s="48">
        <f t="shared" si="2"/>
        <v>0</v>
      </c>
      <c r="M25" s="49">
        <f t="shared" si="3"/>
        <v>0</v>
      </c>
      <c r="Q25" s="24"/>
      <c r="R25" s="24"/>
      <c r="S25" s="24"/>
      <c r="T25" s="24"/>
      <c r="U25" s="24"/>
    </row>
    <row r="26" spans="1:21" s="23" customFormat="1" ht="12.75" x14ac:dyDescent="0.25">
      <c r="A26" s="10"/>
      <c r="B26" s="10"/>
      <c r="C26" s="10" t="s">
        <v>9</v>
      </c>
      <c r="D26" s="10" t="s">
        <v>11</v>
      </c>
      <c r="E26" s="10">
        <v>1.42</v>
      </c>
      <c r="F26" s="10">
        <f>F25*E26</f>
        <v>11.36</v>
      </c>
      <c r="G26" s="10"/>
      <c r="H26" s="48">
        <f t="shared" si="0"/>
        <v>0</v>
      </c>
      <c r="I26" s="45">
        <v>7.8</v>
      </c>
      <c r="J26" s="48">
        <f t="shared" si="1"/>
        <v>88.60799999999999</v>
      </c>
      <c r="K26" s="45"/>
      <c r="L26" s="48">
        <f t="shared" si="2"/>
        <v>0</v>
      </c>
      <c r="M26" s="49">
        <f t="shared" si="3"/>
        <v>88.60799999999999</v>
      </c>
      <c r="Q26" s="24"/>
      <c r="R26" s="24"/>
      <c r="S26" s="24"/>
      <c r="T26" s="24"/>
      <c r="U26" s="24"/>
    </row>
    <row r="27" spans="1:21" s="23" customFormat="1" ht="12.75" x14ac:dyDescent="0.25">
      <c r="A27" s="10"/>
      <c r="B27" s="10"/>
      <c r="C27" s="10" t="s">
        <v>10</v>
      </c>
      <c r="D27" s="10" t="s">
        <v>32</v>
      </c>
      <c r="E27" s="11">
        <v>0.06</v>
      </c>
      <c r="F27" s="11">
        <f>F25*E27</f>
        <v>0.48</v>
      </c>
      <c r="G27" s="11"/>
      <c r="H27" s="48">
        <f t="shared" si="0"/>
        <v>0</v>
      </c>
      <c r="I27" s="45"/>
      <c r="J27" s="48">
        <f t="shared" si="1"/>
        <v>0</v>
      </c>
      <c r="K27" s="45">
        <v>3.2</v>
      </c>
      <c r="L27" s="48">
        <f t="shared" si="2"/>
        <v>1.536</v>
      </c>
      <c r="M27" s="49">
        <f t="shared" si="3"/>
        <v>1.536</v>
      </c>
      <c r="Q27" s="24"/>
      <c r="R27" s="24"/>
      <c r="S27" s="24"/>
      <c r="T27" s="24"/>
      <c r="U27" s="24"/>
    </row>
    <row r="28" spans="1:21" s="23" customFormat="1" ht="12.75" x14ac:dyDescent="0.25">
      <c r="A28" s="9"/>
      <c r="B28" s="10" t="s">
        <v>30</v>
      </c>
      <c r="C28" s="10" t="s">
        <v>35</v>
      </c>
      <c r="D28" s="10" t="s">
        <v>34</v>
      </c>
      <c r="E28" s="11" t="s">
        <v>30</v>
      </c>
      <c r="F28" s="11">
        <v>8</v>
      </c>
      <c r="G28" s="12">
        <v>80</v>
      </c>
      <c r="H28" s="48">
        <f t="shared" si="0"/>
        <v>640</v>
      </c>
      <c r="I28" s="45"/>
      <c r="J28" s="48">
        <f t="shared" si="1"/>
        <v>0</v>
      </c>
      <c r="K28" s="45"/>
      <c r="L28" s="48">
        <f t="shared" si="2"/>
        <v>0</v>
      </c>
      <c r="M28" s="49">
        <f t="shared" si="3"/>
        <v>640</v>
      </c>
      <c r="Q28" s="24"/>
      <c r="R28" s="24"/>
      <c r="S28" s="24"/>
      <c r="T28" s="24"/>
      <c r="U28" s="24"/>
    </row>
    <row r="29" spans="1:21" s="23" customFormat="1" ht="25.5" x14ac:dyDescent="0.25">
      <c r="A29" s="9"/>
      <c r="B29" s="10"/>
      <c r="C29" s="10" t="s">
        <v>71</v>
      </c>
      <c r="D29" s="10" t="s">
        <v>34</v>
      </c>
      <c r="E29" s="11"/>
      <c r="F29" s="11">
        <v>1</v>
      </c>
      <c r="G29" s="12">
        <v>90</v>
      </c>
      <c r="H29" s="48">
        <f t="shared" si="0"/>
        <v>90</v>
      </c>
      <c r="I29" s="45"/>
      <c r="J29" s="48">
        <f t="shared" si="1"/>
        <v>0</v>
      </c>
      <c r="K29" s="45"/>
      <c r="L29" s="48">
        <f t="shared" si="2"/>
        <v>0</v>
      </c>
      <c r="M29" s="49">
        <f t="shared" si="3"/>
        <v>90</v>
      </c>
      <c r="Q29" s="24"/>
      <c r="R29" s="24"/>
      <c r="S29" s="24"/>
      <c r="T29" s="24"/>
      <c r="U29" s="24"/>
    </row>
    <row r="30" spans="1:21" s="23" customFormat="1" ht="12.75" x14ac:dyDescent="0.25">
      <c r="A30" s="10"/>
      <c r="B30" s="10"/>
      <c r="C30" s="10" t="s">
        <v>29</v>
      </c>
      <c r="D30" s="10" t="s">
        <v>12</v>
      </c>
      <c r="E30" s="11">
        <v>0.31</v>
      </c>
      <c r="F30" s="11">
        <f>F25*E30</f>
        <v>2.48</v>
      </c>
      <c r="G30" s="11">
        <v>3.2</v>
      </c>
      <c r="H30" s="48">
        <f t="shared" si="0"/>
        <v>7.9359999999999999</v>
      </c>
      <c r="I30" s="46"/>
      <c r="J30" s="48">
        <f t="shared" si="1"/>
        <v>0</v>
      </c>
      <c r="K30" s="46"/>
      <c r="L30" s="48">
        <f t="shared" si="2"/>
        <v>0</v>
      </c>
      <c r="M30" s="49">
        <f t="shared" si="3"/>
        <v>7.9359999999999999</v>
      </c>
      <c r="Q30" s="24"/>
      <c r="R30" s="24"/>
      <c r="S30" s="24"/>
      <c r="T30" s="24"/>
      <c r="U30" s="24"/>
    </row>
    <row r="31" spans="1:21" s="23" customFormat="1" ht="23.25" customHeight="1" x14ac:dyDescent="0.25">
      <c r="A31" s="31">
        <f>A25+1</f>
        <v>6</v>
      </c>
      <c r="B31" s="31" t="s">
        <v>70</v>
      </c>
      <c r="C31" s="31" t="s">
        <v>76</v>
      </c>
      <c r="D31" s="31" t="s">
        <v>34</v>
      </c>
      <c r="E31" s="10"/>
      <c r="F31" s="36">
        <v>7</v>
      </c>
      <c r="G31" s="10"/>
      <c r="H31" s="48">
        <f t="shared" si="0"/>
        <v>0</v>
      </c>
      <c r="I31" s="48"/>
      <c r="J31" s="48">
        <f t="shared" si="1"/>
        <v>0</v>
      </c>
      <c r="K31" s="48"/>
      <c r="L31" s="48">
        <f t="shared" si="2"/>
        <v>0</v>
      </c>
      <c r="M31" s="49">
        <f t="shared" si="3"/>
        <v>0</v>
      </c>
      <c r="Q31" s="24"/>
      <c r="R31" s="24"/>
      <c r="S31" s="24"/>
      <c r="T31" s="24"/>
      <c r="U31" s="24"/>
    </row>
    <row r="32" spans="1:21" s="23" customFormat="1" ht="12.75" x14ac:dyDescent="0.25">
      <c r="A32" s="10"/>
      <c r="B32" s="10"/>
      <c r="C32" s="10" t="s">
        <v>9</v>
      </c>
      <c r="D32" s="10" t="s">
        <v>11</v>
      </c>
      <c r="E32" s="10">
        <v>1.42</v>
      </c>
      <c r="F32" s="10">
        <f>F31*E32</f>
        <v>9.94</v>
      </c>
      <c r="G32" s="10"/>
      <c r="H32" s="48">
        <f t="shared" si="0"/>
        <v>0</v>
      </c>
      <c r="I32" s="45">
        <v>7.8</v>
      </c>
      <c r="J32" s="48">
        <f t="shared" si="1"/>
        <v>77.531999999999996</v>
      </c>
      <c r="K32" s="45"/>
      <c r="L32" s="48">
        <f t="shared" si="2"/>
        <v>0</v>
      </c>
      <c r="M32" s="49">
        <f t="shared" si="3"/>
        <v>77.531999999999996</v>
      </c>
      <c r="Q32" s="24"/>
      <c r="R32" s="24"/>
      <c r="S32" s="24"/>
      <c r="T32" s="24"/>
      <c r="U32" s="24"/>
    </row>
    <row r="33" spans="1:21" s="23" customFormat="1" ht="12.75" x14ac:dyDescent="0.25">
      <c r="A33" s="10"/>
      <c r="B33" s="10"/>
      <c r="C33" s="10" t="s">
        <v>10</v>
      </c>
      <c r="D33" s="10" t="s">
        <v>32</v>
      </c>
      <c r="E33" s="11">
        <v>0.06</v>
      </c>
      <c r="F33" s="11">
        <f>F31*E33</f>
        <v>0.42</v>
      </c>
      <c r="G33" s="11"/>
      <c r="H33" s="48">
        <f t="shared" si="0"/>
        <v>0</v>
      </c>
      <c r="I33" s="45"/>
      <c r="J33" s="48">
        <f t="shared" si="1"/>
        <v>0</v>
      </c>
      <c r="K33" s="45">
        <v>3.2</v>
      </c>
      <c r="L33" s="48">
        <f t="shared" si="2"/>
        <v>1.3440000000000001</v>
      </c>
      <c r="M33" s="49">
        <f t="shared" si="3"/>
        <v>1.3440000000000001</v>
      </c>
      <c r="Q33" s="24"/>
      <c r="R33" s="24"/>
      <c r="S33" s="24"/>
      <c r="T33" s="24"/>
      <c r="U33" s="24"/>
    </row>
    <row r="34" spans="1:21" s="23" customFormat="1" ht="12.75" x14ac:dyDescent="0.25">
      <c r="A34" s="9"/>
      <c r="B34" s="10" t="s">
        <v>30</v>
      </c>
      <c r="C34" s="10" t="s">
        <v>77</v>
      </c>
      <c r="D34" s="10" t="s">
        <v>34</v>
      </c>
      <c r="E34" s="11">
        <v>1</v>
      </c>
      <c r="F34" s="11">
        <f>F31*E34</f>
        <v>7</v>
      </c>
      <c r="G34" s="12">
        <v>80</v>
      </c>
      <c r="H34" s="48">
        <f t="shared" si="0"/>
        <v>560</v>
      </c>
      <c r="I34" s="45"/>
      <c r="J34" s="48">
        <f t="shared" si="1"/>
        <v>0</v>
      </c>
      <c r="K34" s="45"/>
      <c r="L34" s="48">
        <f t="shared" si="2"/>
        <v>0</v>
      </c>
      <c r="M34" s="49">
        <f t="shared" si="3"/>
        <v>560</v>
      </c>
      <c r="Q34" s="24"/>
      <c r="R34" s="24"/>
      <c r="S34" s="24"/>
      <c r="T34" s="24"/>
      <c r="U34" s="24"/>
    </row>
    <row r="35" spans="1:21" s="23" customFormat="1" ht="12.75" x14ac:dyDescent="0.25">
      <c r="A35" s="10"/>
      <c r="B35" s="10"/>
      <c r="C35" s="10" t="s">
        <v>29</v>
      </c>
      <c r="D35" s="10" t="s">
        <v>12</v>
      </c>
      <c r="E35" s="11">
        <v>0.31</v>
      </c>
      <c r="F35" s="11">
        <f>F31*E35</f>
        <v>2.17</v>
      </c>
      <c r="G35" s="11">
        <v>3.2</v>
      </c>
      <c r="H35" s="48">
        <f t="shared" si="0"/>
        <v>6.944</v>
      </c>
      <c r="I35" s="45"/>
      <c r="J35" s="48">
        <f t="shared" si="1"/>
        <v>0</v>
      </c>
      <c r="K35" s="45"/>
      <c r="L35" s="48">
        <f t="shared" si="2"/>
        <v>0</v>
      </c>
      <c r="M35" s="49">
        <f t="shared" si="3"/>
        <v>6.944</v>
      </c>
      <c r="Q35" s="24"/>
      <c r="R35" s="24"/>
      <c r="S35" s="24"/>
      <c r="T35" s="24"/>
      <c r="U35" s="24"/>
    </row>
    <row r="36" spans="1:21" s="23" customFormat="1" ht="21" customHeight="1" x14ac:dyDescent="0.25">
      <c r="A36" s="31">
        <v>7</v>
      </c>
      <c r="B36" s="31" t="s">
        <v>72</v>
      </c>
      <c r="C36" s="31" t="s">
        <v>36</v>
      </c>
      <c r="D36" s="31" t="s">
        <v>34</v>
      </c>
      <c r="E36" s="10"/>
      <c r="F36" s="36">
        <v>8</v>
      </c>
      <c r="G36" s="10"/>
      <c r="H36" s="48">
        <f t="shared" si="0"/>
        <v>0</v>
      </c>
      <c r="I36" s="48"/>
      <c r="J36" s="48">
        <f t="shared" si="1"/>
        <v>0</v>
      </c>
      <c r="K36" s="48"/>
      <c r="L36" s="48">
        <f t="shared" si="2"/>
        <v>0</v>
      </c>
      <c r="M36" s="49">
        <f t="shared" si="3"/>
        <v>0</v>
      </c>
      <c r="Q36" s="24"/>
      <c r="R36" s="24"/>
      <c r="S36" s="24"/>
      <c r="T36" s="24"/>
      <c r="U36" s="24"/>
    </row>
    <row r="37" spans="1:21" s="23" customFormat="1" ht="12.75" x14ac:dyDescent="0.25">
      <c r="A37" s="10"/>
      <c r="B37" s="10"/>
      <c r="C37" s="10" t="s">
        <v>9</v>
      </c>
      <c r="D37" s="10" t="s">
        <v>11</v>
      </c>
      <c r="E37" s="10">
        <v>6.82</v>
      </c>
      <c r="F37" s="10">
        <f>F36*E37</f>
        <v>54.56</v>
      </c>
      <c r="G37" s="10"/>
      <c r="H37" s="48">
        <f t="shared" si="0"/>
        <v>0</v>
      </c>
      <c r="I37" s="45">
        <v>6</v>
      </c>
      <c r="J37" s="48">
        <f t="shared" si="1"/>
        <v>327.36</v>
      </c>
      <c r="K37" s="45"/>
      <c r="L37" s="48">
        <f t="shared" si="2"/>
        <v>0</v>
      </c>
      <c r="M37" s="49">
        <f t="shared" si="3"/>
        <v>327.36</v>
      </c>
      <c r="Q37" s="24"/>
      <c r="R37" s="24"/>
      <c r="S37" s="24"/>
      <c r="T37" s="24"/>
      <c r="U37" s="24"/>
    </row>
    <row r="38" spans="1:21" s="23" customFormat="1" ht="12.75" x14ac:dyDescent="0.25">
      <c r="A38" s="10"/>
      <c r="B38" s="10"/>
      <c r="C38" s="10" t="s">
        <v>10</v>
      </c>
      <c r="D38" s="10" t="s">
        <v>32</v>
      </c>
      <c r="E38" s="11">
        <v>0.01</v>
      </c>
      <c r="F38" s="11">
        <f>F36*E38</f>
        <v>0.08</v>
      </c>
      <c r="G38" s="11"/>
      <c r="H38" s="48">
        <f t="shared" si="0"/>
        <v>0</v>
      </c>
      <c r="I38" s="45"/>
      <c r="J38" s="48">
        <f t="shared" si="1"/>
        <v>0</v>
      </c>
      <c r="K38" s="45">
        <v>3.2</v>
      </c>
      <c r="L38" s="48">
        <f t="shared" si="2"/>
        <v>0.25600000000000001</v>
      </c>
      <c r="M38" s="49">
        <f t="shared" si="3"/>
        <v>0.25600000000000001</v>
      </c>
      <c r="Q38" s="24"/>
      <c r="R38" s="24"/>
      <c r="S38" s="24"/>
      <c r="T38" s="24"/>
      <c r="U38" s="24"/>
    </row>
    <row r="39" spans="1:21" s="23" customFormat="1" ht="12.75" x14ac:dyDescent="0.25">
      <c r="A39" s="9"/>
      <c r="B39" s="10"/>
      <c r="C39" s="10" t="s">
        <v>37</v>
      </c>
      <c r="D39" s="10" t="s">
        <v>34</v>
      </c>
      <c r="E39" s="11">
        <v>1</v>
      </c>
      <c r="F39" s="11">
        <f>F36*E39</f>
        <v>8</v>
      </c>
      <c r="G39" s="12">
        <v>45</v>
      </c>
      <c r="H39" s="48">
        <f t="shared" si="0"/>
        <v>360</v>
      </c>
      <c r="I39" s="45"/>
      <c r="J39" s="48">
        <f t="shared" si="1"/>
        <v>0</v>
      </c>
      <c r="K39" s="45"/>
      <c r="L39" s="48">
        <f t="shared" si="2"/>
        <v>0</v>
      </c>
      <c r="M39" s="49">
        <f t="shared" si="3"/>
        <v>360</v>
      </c>
      <c r="Q39" s="24"/>
      <c r="R39" s="24"/>
      <c r="S39" s="24"/>
      <c r="T39" s="24"/>
      <c r="U39" s="24"/>
    </row>
    <row r="40" spans="1:21" s="23" customFormat="1" ht="16.5" customHeight="1" x14ac:dyDescent="0.25">
      <c r="A40" s="10"/>
      <c r="B40" s="10"/>
      <c r="C40" s="10" t="s">
        <v>29</v>
      </c>
      <c r="D40" s="10" t="s">
        <v>2</v>
      </c>
      <c r="E40" s="11">
        <v>7.0000000000000007E-2</v>
      </c>
      <c r="F40" s="11">
        <f>F36*E40</f>
        <v>0.56000000000000005</v>
      </c>
      <c r="G40" s="11">
        <v>3.2</v>
      </c>
      <c r="H40" s="48">
        <f t="shared" si="0"/>
        <v>1.7920000000000003</v>
      </c>
      <c r="I40" s="45"/>
      <c r="J40" s="48">
        <f t="shared" si="1"/>
        <v>0</v>
      </c>
      <c r="K40" s="45"/>
      <c r="L40" s="48">
        <f t="shared" si="2"/>
        <v>0</v>
      </c>
      <c r="M40" s="49">
        <f t="shared" si="3"/>
        <v>1.7920000000000003</v>
      </c>
      <c r="Q40" s="24"/>
      <c r="R40" s="24"/>
      <c r="S40" s="24"/>
      <c r="T40" s="24"/>
      <c r="U40" s="24"/>
    </row>
    <row r="41" spans="1:21" s="23" customFormat="1" ht="25.5" x14ac:dyDescent="0.25">
      <c r="A41" s="31">
        <v>8</v>
      </c>
      <c r="B41" s="31" t="s">
        <v>73</v>
      </c>
      <c r="C41" s="31" t="s">
        <v>104</v>
      </c>
      <c r="D41" s="31" t="s">
        <v>101</v>
      </c>
      <c r="E41" s="10"/>
      <c r="F41" s="37">
        <v>1.294</v>
      </c>
      <c r="G41" s="10"/>
      <c r="H41" s="48">
        <f t="shared" si="0"/>
        <v>0</v>
      </c>
      <c r="I41" s="48"/>
      <c r="J41" s="48">
        <f t="shared" si="1"/>
        <v>0</v>
      </c>
      <c r="K41" s="48"/>
      <c r="L41" s="48">
        <f t="shared" si="2"/>
        <v>0</v>
      </c>
      <c r="M41" s="49">
        <f t="shared" si="3"/>
        <v>0</v>
      </c>
      <c r="Q41" s="24"/>
      <c r="R41" s="24"/>
      <c r="S41" s="24"/>
      <c r="T41" s="24"/>
      <c r="U41" s="24"/>
    </row>
    <row r="42" spans="1:21" s="23" customFormat="1" ht="12.75" x14ac:dyDescent="0.25">
      <c r="A42" s="10"/>
      <c r="B42" s="10"/>
      <c r="C42" s="62" t="s">
        <v>9</v>
      </c>
      <c r="D42" s="10" t="s">
        <v>11</v>
      </c>
      <c r="E42" s="10">
        <v>9.59</v>
      </c>
      <c r="F42" s="8">
        <f>F41*E42</f>
        <v>12.409460000000001</v>
      </c>
      <c r="G42" s="10"/>
      <c r="H42" s="48">
        <f t="shared" si="0"/>
        <v>0</v>
      </c>
      <c r="I42" s="45">
        <v>6</v>
      </c>
      <c r="J42" s="48">
        <f t="shared" si="1"/>
        <v>74.456760000000003</v>
      </c>
      <c r="K42" s="45"/>
      <c r="L42" s="48">
        <f t="shared" si="2"/>
        <v>0</v>
      </c>
      <c r="M42" s="49">
        <f t="shared" si="3"/>
        <v>74.456760000000003</v>
      </c>
      <c r="Q42" s="24"/>
      <c r="R42" s="24"/>
      <c r="S42" s="24"/>
      <c r="T42" s="24"/>
      <c r="U42" s="24"/>
    </row>
    <row r="43" spans="1:21" s="23" customFormat="1" ht="12.75" x14ac:dyDescent="0.25">
      <c r="A43" s="10"/>
      <c r="B43" s="10"/>
      <c r="C43" s="62" t="s">
        <v>31</v>
      </c>
      <c r="D43" s="10" t="s">
        <v>32</v>
      </c>
      <c r="E43" s="10">
        <v>4.5199999999999996</v>
      </c>
      <c r="F43" s="8">
        <f>F41*E43</f>
        <v>5.8488799999999994</v>
      </c>
      <c r="G43" s="10"/>
      <c r="H43" s="48">
        <f t="shared" si="0"/>
        <v>0</v>
      </c>
      <c r="I43" s="45"/>
      <c r="J43" s="48">
        <f t="shared" si="1"/>
        <v>0</v>
      </c>
      <c r="K43" s="45">
        <v>3.2</v>
      </c>
      <c r="L43" s="48">
        <f t="shared" si="2"/>
        <v>18.716415999999999</v>
      </c>
      <c r="M43" s="49">
        <f t="shared" si="3"/>
        <v>18.716415999999999</v>
      </c>
      <c r="Q43" s="24"/>
      <c r="R43" s="24"/>
      <c r="S43" s="24"/>
      <c r="T43" s="24"/>
      <c r="U43" s="24"/>
    </row>
    <row r="44" spans="1:21" s="23" customFormat="1" ht="12.75" x14ac:dyDescent="0.25">
      <c r="A44" s="10"/>
      <c r="B44" s="10"/>
      <c r="C44" s="62" t="s">
        <v>111</v>
      </c>
      <c r="D44" s="10" t="s">
        <v>14</v>
      </c>
      <c r="E44" s="10"/>
      <c r="F44" s="10">
        <v>35</v>
      </c>
      <c r="G44" s="9">
        <v>1.7</v>
      </c>
      <c r="H44" s="48">
        <f t="shared" si="0"/>
        <v>59.5</v>
      </c>
      <c r="I44" s="45"/>
      <c r="J44" s="48">
        <f t="shared" si="1"/>
        <v>0</v>
      </c>
      <c r="K44" s="45"/>
      <c r="L44" s="48">
        <f t="shared" si="2"/>
        <v>0</v>
      </c>
      <c r="M44" s="49">
        <f t="shared" si="3"/>
        <v>59.5</v>
      </c>
      <c r="Q44" s="24"/>
      <c r="R44" s="24"/>
      <c r="S44" s="24"/>
      <c r="T44" s="24"/>
      <c r="U44" s="24"/>
    </row>
    <row r="45" spans="1:21" s="23" customFormat="1" ht="12.75" x14ac:dyDescent="0.25">
      <c r="A45" s="10"/>
      <c r="B45" s="10"/>
      <c r="C45" s="62" t="s">
        <v>109</v>
      </c>
      <c r="D45" s="10" t="s">
        <v>14</v>
      </c>
      <c r="E45" s="10"/>
      <c r="F45" s="10">
        <v>30</v>
      </c>
      <c r="G45" s="8">
        <v>2.2999999999999998</v>
      </c>
      <c r="H45" s="48">
        <f t="shared" si="0"/>
        <v>69</v>
      </c>
      <c r="I45" s="45"/>
      <c r="J45" s="48">
        <f t="shared" si="1"/>
        <v>0</v>
      </c>
      <c r="K45" s="45"/>
      <c r="L45" s="48">
        <f t="shared" si="2"/>
        <v>0</v>
      </c>
      <c r="M45" s="49">
        <f t="shared" si="3"/>
        <v>69</v>
      </c>
      <c r="Q45" s="24"/>
      <c r="R45" s="24"/>
      <c r="S45" s="24"/>
      <c r="T45" s="24"/>
      <c r="U45" s="24"/>
    </row>
    <row r="46" spans="1:21" s="23" customFormat="1" ht="12.75" x14ac:dyDescent="0.25">
      <c r="A46" s="10"/>
      <c r="B46" s="10"/>
      <c r="C46" s="62" t="s">
        <v>100</v>
      </c>
      <c r="D46" s="10" t="s">
        <v>14</v>
      </c>
      <c r="E46" s="10"/>
      <c r="F46" s="10">
        <v>35</v>
      </c>
      <c r="G46" s="8">
        <v>2.42</v>
      </c>
      <c r="H46" s="48">
        <f t="shared" si="0"/>
        <v>84.7</v>
      </c>
      <c r="I46" s="45"/>
      <c r="J46" s="48">
        <f t="shared" si="1"/>
        <v>0</v>
      </c>
      <c r="K46" s="45"/>
      <c r="L46" s="48">
        <f t="shared" si="2"/>
        <v>0</v>
      </c>
      <c r="M46" s="49">
        <f t="shared" si="3"/>
        <v>84.7</v>
      </c>
      <c r="Q46" s="24"/>
      <c r="R46" s="24"/>
      <c r="S46" s="24"/>
      <c r="T46" s="24"/>
      <c r="U46" s="24"/>
    </row>
    <row r="47" spans="1:21" s="23" customFormat="1" ht="12.75" x14ac:dyDescent="0.25">
      <c r="A47" s="10"/>
      <c r="B47" s="10"/>
      <c r="C47" s="62" t="s">
        <v>105</v>
      </c>
      <c r="D47" s="10" t="s">
        <v>14</v>
      </c>
      <c r="E47" s="10"/>
      <c r="F47" s="10">
        <v>28</v>
      </c>
      <c r="G47" s="8">
        <v>4.0999999999999996</v>
      </c>
      <c r="H47" s="48">
        <f t="shared" si="0"/>
        <v>114.79999999999998</v>
      </c>
      <c r="I47" s="45"/>
      <c r="J47" s="48">
        <f t="shared" si="1"/>
        <v>0</v>
      </c>
      <c r="K47" s="45"/>
      <c r="L47" s="48">
        <f t="shared" si="2"/>
        <v>0</v>
      </c>
      <c r="M47" s="49">
        <f t="shared" si="3"/>
        <v>114.79999999999998</v>
      </c>
      <c r="Q47" s="24"/>
      <c r="R47" s="24"/>
      <c r="S47" s="24"/>
      <c r="T47" s="24"/>
      <c r="U47" s="24"/>
    </row>
    <row r="48" spans="1:21" s="23" customFormat="1" ht="12.75" x14ac:dyDescent="0.25">
      <c r="A48" s="10"/>
      <c r="B48" s="10"/>
      <c r="C48" s="62" t="s">
        <v>112</v>
      </c>
      <c r="D48" s="10" t="s">
        <v>14</v>
      </c>
      <c r="E48" s="10"/>
      <c r="F48" s="10">
        <v>10</v>
      </c>
      <c r="G48" s="8">
        <v>1.1000000000000001</v>
      </c>
      <c r="H48" s="48">
        <f t="shared" si="0"/>
        <v>11</v>
      </c>
      <c r="I48" s="45"/>
      <c r="J48" s="48">
        <f t="shared" si="1"/>
        <v>0</v>
      </c>
      <c r="K48" s="45"/>
      <c r="L48" s="48">
        <f t="shared" si="2"/>
        <v>0</v>
      </c>
      <c r="M48" s="49">
        <f t="shared" si="3"/>
        <v>11</v>
      </c>
      <c r="Q48" s="24"/>
      <c r="R48" s="24"/>
      <c r="S48" s="24"/>
      <c r="T48" s="24"/>
      <c r="U48" s="24"/>
    </row>
    <row r="49" spans="1:21" s="23" customFormat="1" ht="12.75" x14ac:dyDescent="0.25">
      <c r="A49" s="10"/>
      <c r="B49" s="10"/>
      <c r="C49" s="62" t="s">
        <v>113</v>
      </c>
      <c r="D49" s="10" t="s">
        <v>14</v>
      </c>
      <c r="E49" s="10"/>
      <c r="F49" s="10">
        <v>13</v>
      </c>
      <c r="G49" s="8">
        <v>1.3</v>
      </c>
      <c r="H49" s="48">
        <f t="shared" si="0"/>
        <v>16.900000000000002</v>
      </c>
      <c r="I49" s="45"/>
      <c r="J49" s="48">
        <f t="shared" si="1"/>
        <v>0</v>
      </c>
      <c r="K49" s="45"/>
      <c r="L49" s="48">
        <f t="shared" si="2"/>
        <v>0</v>
      </c>
      <c r="M49" s="49">
        <f t="shared" si="3"/>
        <v>16.900000000000002</v>
      </c>
      <c r="Q49" s="24"/>
      <c r="R49" s="24"/>
      <c r="S49" s="24"/>
      <c r="T49" s="24"/>
      <c r="U49" s="24"/>
    </row>
    <row r="50" spans="1:21" s="23" customFormat="1" ht="12.75" x14ac:dyDescent="0.25">
      <c r="A50" s="10"/>
      <c r="B50" s="10"/>
      <c r="C50" s="62" t="s">
        <v>106</v>
      </c>
      <c r="D50" s="10" t="s">
        <v>13</v>
      </c>
      <c r="E50" s="10"/>
      <c r="F50" s="10">
        <v>5</v>
      </c>
      <c r="G50" s="8">
        <v>5.9</v>
      </c>
      <c r="H50" s="48">
        <f t="shared" si="0"/>
        <v>29.5</v>
      </c>
      <c r="I50" s="45"/>
      <c r="J50" s="48">
        <f t="shared" si="1"/>
        <v>0</v>
      </c>
      <c r="K50" s="45"/>
      <c r="L50" s="48">
        <f t="shared" si="2"/>
        <v>0</v>
      </c>
      <c r="M50" s="49">
        <f t="shared" si="3"/>
        <v>29.5</v>
      </c>
      <c r="Q50" s="24"/>
      <c r="R50" s="24"/>
      <c r="S50" s="24"/>
      <c r="T50" s="24"/>
      <c r="U50" s="24"/>
    </row>
    <row r="51" spans="1:21" s="23" customFormat="1" ht="12.75" x14ac:dyDescent="0.25">
      <c r="A51" s="10"/>
      <c r="B51" s="10"/>
      <c r="C51" s="62" t="s">
        <v>114</v>
      </c>
      <c r="D51" s="10" t="s">
        <v>13</v>
      </c>
      <c r="E51" s="10"/>
      <c r="F51" s="10">
        <v>7</v>
      </c>
      <c r="G51" s="8">
        <v>0.9</v>
      </c>
      <c r="H51" s="48">
        <f t="shared" si="0"/>
        <v>6.3</v>
      </c>
      <c r="I51" s="45"/>
      <c r="J51" s="48">
        <f t="shared" si="1"/>
        <v>0</v>
      </c>
      <c r="K51" s="45"/>
      <c r="L51" s="48">
        <f t="shared" si="2"/>
        <v>0</v>
      </c>
      <c r="M51" s="49">
        <f t="shared" si="3"/>
        <v>6.3</v>
      </c>
      <c r="Q51" s="24"/>
      <c r="R51" s="24"/>
      <c r="S51" s="24"/>
      <c r="T51" s="24"/>
      <c r="U51" s="24"/>
    </row>
    <row r="52" spans="1:21" s="23" customFormat="1" ht="12.75" x14ac:dyDescent="0.25">
      <c r="A52" s="10"/>
      <c r="B52" s="10"/>
      <c r="C52" s="62" t="s">
        <v>115</v>
      </c>
      <c r="D52" s="10" t="s">
        <v>13</v>
      </c>
      <c r="E52" s="10"/>
      <c r="F52" s="10">
        <v>5</v>
      </c>
      <c r="G52" s="8">
        <v>0.75</v>
      </c>
      <c r="H52" s="48">
        <f t="shared" si="0"/>
        <v>3.75</v>
      </c>
      <c r="I52" s="45"/>
      <c r="J52" s="48">
        <f t="shared" si="1"/>
        <v>0</v>
      </c>
      <c r="K52" s="45"/>
      <c r="L52" s="48">
        <f t="shared" si="2"/>
        <v>0</v>
      </c>
      <c r="M52" s="49">
        <f t="shared" si="3"/>
        <v>3.75</v>
      </c>
      <c r="Q52" s="24"/>
      <c r="R52" s="24"/>
      <c r="S52" s="24"/>
      <c r="T52" s="24"/>
      <c r="U52" s="24"/>
    </row>
    <row r="53" spans="1:21" s="23" customFormat="1" ht="12.75" x14ac:dyDescent="0.25">
      <c r="A53" s="10"/>
      <c r="B53" s="10"/>
      <c r="C53" s="62" t="s">
        <v>116</v>
      </c>
      <c r="D53" s="10" t="s">
        <v>13</v>
      </c>
      <c r="E53" s="10"/>
      <c r="F53" s="10">
        <v>7</v>
      </c>
      <c r="G53" s="8">
        <v>0.7</v>
      </c>
      <c r="H53" s="48">
        <f t="shared" si="0"/>
        <v>4.8999999999999995</v>
      </c>
      <c r="I53" s="45"/>
      <c r="J53" s="48">
        <f t="shared" si="1"/>
        <v>0</v>
      </c>
      <c r="K53" s="45"/>
      <c r="L53" s="48">
        <f t="shared" si="2"/>
        <v>0</v>
      </c>
      <c r="M53" s="49">
        <f t="shared" si="3"/>
        <v>4.8999999999999995</v>
      </c>
      <c r="Q53" s="24"/>
      <c r="R53" s="24"/>
      <c r="S53" s="24"/>
      <c r="T53" s="24"/>
      <c r="U53" s="24"/>
    </row>
    <row r="54" spans="1:21" s="23" customFormat="1" ht="12.75" x14ac:dyDescent="0.25">
      <c r="A54" s="10"/>
      <c r="B54" s="10"/>
      <c r="C54" s="62" t="s">
        <v>117</v>
      </c>
      <c r="D54" s="10" t="s">
        <v>13</v>
      </c>
      <c r="E54" s="10"/>
      <c r="F54" s="10">
        <v>5</v>
      </c>
      <c r="G54" s="8">
        <v>0.6</v>
      </c>
      <c r="H54" s="48">
        <f t="shared" si="0"/>
        <v>3</v>
      </c>
      <c r="I54" s="45"/>
      <c r="J54" s="48">
        <f t="shared" si="1"/>
        <v>0</v>
      </c>
      <c r="K54" s="45"/>
      <c r="L54" s="48">
        <f t="shared" si="2"/>
        <v>0</v>
      </c>
      <c r="M54" s="49">
        <f t="shared" si="3"/>
        <v>3</v>
      </c>
      <c r="Q54" s="24"/>
      <c r="R54" s="24"/>
      <c r="S54" s="24"/>
      <c r="T54" s="24"/>
      <c r="U54" s="24"/>
    </row>
    <row r="55" spans="1:21" s="23" customFormat="1" ht="12.75" x14ac:dyDescent="0.25">
      <c r="A55" s="10"/>
      <c r="B55" s="10"/>
      <c r="C55" s="62" t="s">
        <v>118</v>
      </c>
      <c r="D55" s="10" t="s">
        <v>13</v>
      </c>
      <c r="E55" s="10"/>
      <c r="F55" s="10">
        <v>4</v>
      </c>
      <c r="G55" s="8">
        <v>1.1000000000000001</v>
      </c>
      <c r="H55" s="48">
        <f t="shared" si="0"/>
        <v>4.4000000000000004</v>
      </c>
      <c r="I55" s="45"/>
      <c r="J55" s="48">
        <f t="shared" si="1"/>
        <v>0</v>
      </c>
      <c r="K55" s="45"/>
      <c r="L55" s="48">
        <f t="shared" si="2"/>
        <v>0</v>
      </c>
      <c r="M55" s="49">
        <f t="shared" si="3"/>
        <v>4.4000000000000004</v>
      </c>
      <c r="Q55" s="24"/>
      <c r="R55" s="24"/>
      <c r="S55" s="24"/>
      <c r="T55" s="24"/>
      <c r="U55" s="24"/>
    </row>
    <row r="56" spans="1:21" s="23" customFormat="1" ht="12.75" x14ac:dyDescent="0.25">
      <c r="A56" s="10"/>
      <c r="B56" s="10"/>
      <c r="C56" s="62" t="s">
        <v>119</v>
      </c>
      <c r="D56" s="10" t="s">
        <v>13</v>
      </c>
      <c r="E56" s="10"/>
      <c r="F56" s="10">
        <v>3</v>
      </c>
      <c r="G56" s="8">
        <v>0.95</v>
      </c>
      <c r="H56" s="48">
        <f t="shared" si="0"/>
        <v>2.8499999999999996</v>
      </c>
      <c r="I56" s="45"/>
      <c r="J56" s="48">
        <f t="shared" si="1"/>
        <v>0</v>
      </c>
      <c r="K56" s="45"/>
      <c r="L56" s="48">
        <f t="shared" si="2"/>
        <v>0</v>
      </c>
      <c r="M56" s="49">
        <f t="shared" si="3"/>
        <v>2.8499999999999996</v>
      </c>
      <c r="Q56" s="24"/>
      <c r="R56" s="24"/>
      <c r="S56" s="24"/>
      <c r="T56" s="24"/>
      <c r="U56" s="24"/>
    </row>
    <row r="57" spans="1:21" s="23" customFormat="1" ht="12.75" x14ac:dyDescent="0.25">
      <c r="A57" s="10"/>
      <c r="B57" s="10"/>
      <c r="C57" s="62" t="s">
        <v>120</v>
      </c>
      <c r="D57" s="10" t="s">
        <v>13</v>
      </c>
      <c r="E57" s="10"/>
      <c r="F57" s="10">
        <v>7</v>
      </c>
      <c r="G57" s="8">
        <v>1.1499999999999999</v>
      </c>
      <c r="H57" s="48">
        <f t="shared" si="0"/>
        <v>8.0499999999999989</v>
      </c>
      <c r="I57" s="45"/>
      <c r="J57" s="48">
        <f t="shared" si="1"/>
        <v>0</v>
      </c>
      <c r="K57" s="45"/>
      <c r="L57" s="48">
        <f t="shared" si="2"/>
        <v>0</v>
      </c>
      <c r="M57" s="49">
        <f t="shared" si="3"/>
        <v>8.0499999999999989</v>
      </c>
      <c r="Q57" s="24"/>
      <c r="R57" s="24"/>
      <c r="S57" s="24"/>
      <c r="T57" s="24"/>
      <c r="U57" s="24"/>
    </row>
    <row r="58" spans="1:21" s="23" customFormat="1" ht="12.75" x14ac:dyDescent="0.25">
      <c r="A58" s="10"/>
      <c r="B58" s="10"/>
      <c r="C58" s="62" t="s">
        <v>121</v>
      </c>
      <c r="D58" s="10" t="s">
        <v>13</v>
      </c>
      <c r="E58" s="10"/>
      <c r="F58" s="10">
        <v>5</v>
      </c>
      <c r="G58" s="8">
        <v>1.05</v>
      </c>
      <c r="H58" s="48">
        <f t="shared" si="0"/>
        <v>5.25</v>
      </c>
      <c r="I58" s="45"/>
      <c r="J58" s="48">
        <f t="shared" si="1"/>
        <v>0</v>
      </c>
      <c r="K58" s="45"/>
      <c r="L58" s="48">
        <f t="shared" si="2"/>
        <v>0</v>
      </c>
      <c r="M58" s="49">
        <f t="shared" si="3"/>
        <v>5.25</v>
      </c>
      <c r="Q58" s="24"/>
      <c r="R58" s="24"/>
      <c r="S58" s="24"/>
      <c r="T58" s="24"/>
      <c r="U58" s="24"/>
    </row>
    <row r="59" spans="1:21" s="23" customFormat="1" ht="12.75" x14ac:dyDescent="0.25">
      <c r="A59" s="10"/>
      <c r="B59" s="10"/>
      <c r="C59" s="62" t="s">
        <v>122</v>
      </c>
      <c r="D59" s="10" t="s">
        <v>13</v>
      </c>
      <c r="E59" s="10"/>
      <c r="F59" s="10">
        <v>7</v>
      </c>
      <c r="G59" s="8">
        <v>1</v>
      </c>
      <c r="H59" s="48">
        <f t="shared" si="0"/>
        <v>7</v>
      </c>
      <c r="I59" s="45"/>
      <c r="J59" s="48">
        <f t="shared" si="1"/>
        <v>0</v>
      </c>
      <c r="K59" s="45"/>
      <c r="L59" s="48">
        <f t="shared" si="2"/>
        <v>0</v>
      </c>
      <c r="M59" s="49">
        <f t="shared" si="3"/>
        <v>7</v>
      </c>
      <c r="Q59" s="24"/>
      <c r="R59" s="24"/>
      <c r="S59" s="24"/>
      <c r="T59" s="24"/>
      <c r="U59" s="24"/>
    </row>
    <row r="60" spans="1:21" s="23" customFormat="1" ht="12.75" x14ac:dyDescent="0.25">
      <c r="A60" s="10"/>
      <c r="B60" s="10"/>
      <c r="C60" s="62" t="s">
        <v>123</v>
      </c>
      <c r="D60" s="10" t="s">
        <v>13</v>
      </c>
      <c r="E60" s="10"/>
      <c r="F60" s="10">
        <v>5</v>
      </c>
      <c r="G60" s="8">
        <v>0.85</v>
      </c>
      <c r="H60" s="48">
        <f t="shared" si="0"/>
        <v>4.25</v>
      </c>
      <c r="I60" s="45"/>
      <c r="J60" s="48">
        <f t="shared" si="1"/>
        <v>0</v>
      </c>
      <c r="K60" s="45"/>
      <c r="L60" s="48">
        <f t="shared" si="2"/>
        <v>0</v>
      </c>
      <c r="M60" s="49">
        <f t="shared" si="3"/>
        <v>4.25</v>
      </c>
      <c r="Q60" s="24"/>
      <c r="R60" s="24"/>
      <c r="S60" s="24"/>
      <c r="T60" s="24"/>
      <c r="U60" s="24"/>
    </row>
    <row r="61" spans="1:21" s="23" customFormat="1" ht="12.75" x14ac:dyDescent="0.25">
      <c r="A61" s="10"/>
      <c r="B61" s="10"/>
      <c r="C61" s="62" t="s">
        <v>124</v>
      </c>
      <c r="D61" s="10" t="s">
        <v>13</v>
      </c>
      <c r="E61" s="10"/>
      <c r="F61" s="10">
        <v>4</v>
      </c>
      <c r="G61" s="8">
        <v>1.3</v>
      </c>
      <c r="H61" s="48">
        <f t="shared" si="0"/>
        <v>5.2</v>
      </c>
      <c r="I61" s="45"/>
      <c r="J61" s="48">
        <f t="shared" si="1"/>
        <v>0</v>
      </c>
      <c r="K61" s="45"/>
      <c r="L61" s="48">
        <f t="shared" si="2"/>
        <v>0</v>
      </c>
      <c r="M61" s="49">
        <f t="shared" si="3"/>
        <v>5.2</v>
      </c>
      <c r="Q61" s="24"/>
      <c r="R61" s="24"/>
      <c r="S61" s="24"/>
      <c r="T61" s="24"/>
      <c r="U61" s="24"/>
    </row>
    <row r="62" spans="1:21" s="23" customFormat="1" ht="12.75" x14ac:dyDescent="0.25">
      <c r="A62" s="10"/>
      <c r="B62" s="10"/>
      <c r="C62" s="62" t="s">
        <v>125</v>
      </c>
      <c r="D62" s="10" t="s">
        <v>13</v>
      </c>
      <c r="E62" s="10"/>
      <c r="F62" s="10">
        <v>3</v>
      </c>
      <c r="G62" s="8">
        <v>1.1000000000000001</v>
      </c>
      <c r="H62" s="48">
        <f t="shared" si="0"/>
        <v>3.3000000000000003</v>
      </c>
      <c r="I62" s="45"/>
      <c r="J62" s="48">
        <f t="shared" si="1"/>
        <v>0</v>
      </c>
      <c r="K62" s="45"/>
      <c r="L62" s="48">
        <f t="shared" si="2"/>
        <v>0</v>
      </c>
      <c r="M62" s="49">
        <f t="shared" si="3"/>
        <v>3.3000000000000003</v>
      </c>
      <c r="Q62" s="24"/>
      <c r="R62" s="24"/>
      <c r="S62" s="24"/>
      <c r="T62" s="24"/>
      <c r="U62" s="24"/>
    </row>
    <row r="63" spans="1:21" s="23" customFormat="1" ht="12.75" x14ac:dyDescent="0.25">
      <c r="A63" s="10"/>
      <c r="B63" s="10"/>
      <c r="C63" s="62" t="s">
        <v>29</v>
      </c>
      <c r="D63" s="10" t="s">
        <v>32</v>
      </c>
      <c r="E63" s="10">
        <v>0.06</v>
      </c>
      <c r="F63" s="35">
        <f>E63*F41</f>
        <v>7.7640000000000001E-2</v>
      </c>
      <c r="G63" s="8">
        <v>3.2</v>
      </c>
      <c r="H63" s="48">
        <f t="shared" si="0"/>
        <v>0.248448</v>
      </c>
      <c r="I63" s="45"/>
      <c r="J63" s="48">
        <f t="shared" si="1"/>
        <v>0</v>
      </c>
      <c r="K63" s="45"/>
      <c r="L63" s="48">
        <f t="shared" si="2"/>
        <v>0</v>
      </c>
      <c r="M63" s="49">
        <f t="shared" si="3"/>
        <v>0.248448</v>
      </c>
      <c r="Q63" s="24"/>
      <c r="R63" s="24"/>
      <c r="S63" s="24"/>
      <c r="T63" s="24"/>
      <c r="U63" s="24"/>
    </row>
    <row r="64" spans="1:21" s="23" customFormat="1" ht="30" customHeight="1" x14ac:dyDescent="0.25">
      <c r="A64" s="31">
        <v>9</v>
      </c>
      <c r="B64" s="31" t="s">
        <v>74</v>
      </c>
      <c r="C64" s="31" t="s">
        <v>38</v>
      </c>
      <c r="D64" s="31" t="s">
        <v>39</v>
      </c>
      <c r="E64" s="10"/>
      <c r="F64" s="37">
        <v>0.54</v>
      </c>
      <c r="G64" s="10"/>
      <c r="H64" s="48">
        <f t="shared" si="0"/>
        <v>0</v>
      </c>
      <c r="I64" s="48"/>
      <c r="J64" s="48">
        <f t="shared" si="1"/>
        <v>0</v>
      </c>
      <c r="K64" s="48"/>
      <c r="L64" s="48">
        <f t="shared" si="2"/>
        <v>0</v>
      </c>
      <c r="M64" s="49">
        <f t="shared" si="3"/>
        <v>0</v>
      </c>
      <c r="Q64" s="24"/>
      <c r="R64" s="24"/>
      <c r="S64" s="24"/>
      <c r="T64" s="24"/>
      <c r="U64" s="24"/>
    </row>
    <row r="65" spans="1:21" s="23" customFormat="1" ht="12.75" x14ac:dyDescent="0.25">
      <c r="A65" s="10"/>
      <c r="B65" s="10"/>
      <c r="C65" s="10" t="s">
        <v>9</v>
      </c>
      <c r="D65" s="10" t="s">
        <v>11</v>
      </c>
      <c r="E65" s="10">
        <v>0.60899999999999999</v>
      </c>
      <c r="F65" s="8">
        <f>F64*E65</f>
        <v>0.32886000000000004</v>
      </c>
      <c r="G65" s="10"/>
      <c r="H65" s="48">
        <f t="shared" si="0"/>
        <v>0</v>
      </c>
      <c r="I65" s="45">
        <v>6</v>
      </c>
      <c r="J65" s="48">
        <f t="shared" si="1"/>
        <v>1.9731600000000002</v>
      </c>
      <c r="K65" s="45"/>
      <c r="L65" s="48">
        <f t="shared" si="2"/>
        <v>0</v>
      </c>
      <c r="M65" s="49">
        <f t="shared" si="3"/>
        <v>1.9731600000000002</v>
      </c>
      <c r="Q65" s="24"/>
      <c r="R65" s="24"/>
      <c r="S65" s="24"/>
      <c r="T65" s="24"/>
      <c r="U65" s="24"/>
    </row>
    <row r="66" spans="1:21" s="23" customFormat="1" ht="12.75" x14ac:dyDescent="0.25">
      <c r="A66" s="10"/>
      <c r="B66" s="10"/>
      <c r="C66" s="10" t="s">
        <v>31</v>
      </c>
      <c r="D66" s="10" t="s">
        <v>32</v>
      </c>
      <c r="E66" s="10">
        <v>0.21</v>
      </c>
      <c r="F66" s="8">
        <f>F64*E66</f>
        <v>0.1134</v>
      </c>
      <c r="G66" s="10"/>
      <c r="H66" s="48">
        <f t="shared" si="0"/>
        <v>0</v>
      </c>
      <c r="I66" s="45"/>
      <c r="J66" s="48">
        <f t="shared" si="1"/>
        <v>0</v>
      </c>
      <c r="K66" s="45">
        <v>3.2</v>
      </c>
      <c r="L66" s="48">
        <f t="shared" si="2"/>
        <v>0.36288000000000004</v>
      </c>
      <c r="M66" s="49">
        <f t="shared" si="3"/>
        <v>0.36288000000000004</v>
      </c>
      <c r="Q66" s="24"/>
      <c r="R66" s="24"/>
      <c r="S66" s="24"/>
      <c r="T66" s="24"/>
      <c r="U66" s="24"/>
    </row>
    <row r="67" spans="1:21" s="23" customFormat="1" ht="12.75" x14ac:dyDescent="0.25">
      <c r="A67" s="10"/>
      <c r="B67" s="10" t="s">
        <v>57</v>
      </c>
      <c r="C67" s="10" t="s">
        <v>40</v>
      </c>
      <c r="D67" s="10" t="s">
        <v>14</v>
      </c>
      <c r="E67" s="10">
        <v>100</v>
      </c>
      <c r="F67" s="10">
        <f>F64*E67</f>
        <v>54</v>
      </c>
      <c r="G67" s="10">
        <v>2.54</v>
      </c>
      <c r="H67" s="48">
        <f t="shared" si="0"/>
        <v>137.16</v>
      </c>
      <c r="I67" s="45"/>
      <c r="J67" s="48">
        <f t="shared" si="1"/>
        <v>0</v>
      </c>
      <c r="K67" s="45"/>
      <c r="L67" s="48">
        <f t="shared" si="2"/>
        <v>0</v>
      </c>
      <c r="M67" s="49">
        <f t="shared" si="3"/>
        <v>137.16</v>
      </c>
      <c r="Q67" s="24"/>
      <c r="R67" s="24"/>
      <c r="S67" s="24"/>
      <c r="T67" s="24"/>
      <c r="U67" s="24"/>
    </row>
    <row r="68" spans="1:21" s="23" customFormat="1" ht="12.75" x14ac:dyDescent="0.25">
      <c r="A68" s="10"/>
      <c r="B68" s="10"/>
      <c r="C68" s="10" t="s">
        <v>95</v>
      </c>
      <c r="D68" s="10" t="s">
        <v>13</v>
      </c>
      <c r="E68" s="10"/>
      <c r="F68" s="10">
        <v>14</v>
      </c>
      <c r="G68" s="10">
        <v>5.5</v>
      </c>
      <c r="H68" s="48">
        <f t="shared" si="0"/>
        <v>77</v>
      </c>
      <c r="I68" s="45"/>
      <c r="J68" s="48">
        <f t="shared" si="1"/>
        <v>0</v>
      </c>
      <c r="K68" s="45"/>
      <c r="L68" s="48">
        <f t="shared" si="2"/>
        <v>0</v>
      </c>
      <c r="M68" s="49">
        <f t="shared" si="3"/>
        <v>77</v>
      </c>
      <c r="Q68" s="24"/>
      <c r="R68" s="24"/>
      <c r="S68" s="24"/>
      <c r="T68" s="24"/>
      <c r="U68" s="24"/>
    </row>
    <row r="69" spans="1:21" s="23" customFormat="1" ht="12.75" x14ac:dyDescent="0.25">
      <c r="A69" s="10"/>
      <c r="B69" s="10"/>
      <c r="C69" s="10" t="s">
        <v>96</v>
      </c>
      <c r="D69" s="10" t="s">
        <v>13</v>
      </c>
      <c r="E69" s="10"/>
      <c r="F69" s="10">
        <v>19</v>
      </c>
      <c r="G69" s="10">
        <v>4.5</v>
      </c>
      <c r="H69" s="48">
        <f t="shared" si="0"/>
        <v>85.5</v>
      </c>
      <c r="I69" s="45"/>
      <c r="J69" s="48">
        <f t="shared" si="1"/>
        <v>0</v>
      </c>
      <c r="K69" s="45"/>
      <c r="L69" s="48">
        <f t="shared" si="2"/>
        <v>0</v>
      </c>
      <c r="M69" s="49">
        <f t="shared" si="3"/>
        <v>85.5</v>
      </c>
      <c r="Q69" s="24"/>
      <c r="R69" s="24"/>
      <c r="S69" s="24"/>
      <c r="T69" s="24"/>
      <c r="U69" s="24"/>
    </row>
    <row r="70" spans="1:21" s="23" customFormat="1" ht="12.75" x14ac:dyDescent="0.25">
      <c r="A70" s="10"/>
      <c r="B70" s="10"/>
      <c r="C70" s="10" t="s">
        <v>29</v>
      </c>
      <c r="D70" s="10" t="s">
        <v>32</v>
      </c>
      <c r="E70" s="10">
        <v>8.6</v>
      </c>
      <c r="F70" s="8">
        <v>1.47</v>
      </c>
      <c r="G70" s="10">
        <v>3.2</v>
      </c>
      <c r="H70" s="48">
        <f t="shared" si="0"/>
        <v>4.7039999999999997</v>
      </c>
      <c r="I70" s="45"/>
      <c r="J70" s="48">
        <f t="shared" si="1"/>
        <v>0</v>
      </c>
      <c r="K70" s="45"/>
      <c r="L70" s="48">
        <f t="shared" si="2"/>
        <v>0</v>
      </c>
      <c r="M70" s="49">
        <f t="shared" si="3"/>
        <v>4.7039999999999997</v>
      </c>
      <c r="Q70" s="24"/>
      <c r="R70" s="24"/>
      <c r="S70" s="24"/>
      <c r="T70" s="24"/>
      <c r="U70" s="24"/>
    </row>
    <row r="71" spans="1:21" s="23" customFormat="1" ht="30.75" customHeight="1" x14ac:dyDescent="0.25">
      <c r="A71" s="31">
        <v>10</v>
      </c>
      <c r="B71" s="31" t="s">
        <v>70</v>
      </c>
      <c r="C71" s="31" t="s">
        <v>75</v>
      </c>
      <c r="D71" s="31" t="s">
        <v>39</v>
      </c>
      <c r="E71" s="10"/>
      <c r="F71" s="37">
        <v>0.35</v>
      </c>
      <c r="G71" s="10"/>
      <c r="H71" s="48">
        <f t="shared" si="0"/>
        <v>0</v>
      </c>
      <c r="I71" s="48"/>
      <c r="J71" s="48">
        <f t="shared" si="1"/>
        <v>0</v>
      </c>
      <c r="K71" s="48"/>
      <c r="L71" s="48">
        <f t="shared" si="2"/>
        <v>0</v>
      </c>
      <c r="M71" s="49">
        <f t="shared" si="3"/>
        <v>0</v>
      </c>
      <c r="Q71" s="24"/>
      <c r="R71" s="24"/>
      <c r="S71" s="24"/>
      <c r="T71" s="24"/>
      <c r="U71" s="24"/>
    </row>
    <row r="72" spans="1:21" s="23" customFormat="1" ht="12.75" x14ac:dyDescent="0.25">
      <c r="A72" s="10"/>
      <c r="B72" s="10"/>
      <c r="C72" s="10" t="s">
        <v>9</v>
      </c>
      <c r="D72" s="10" t="s">
        <v>11</v>
      </c>
      <c r="E72" s="10">
        <v>58.3</v>
      </c>
      <c r="F72" s="8">
        <f>F71*E72</f>
        <v>20.404999999999998</v>
      </c>
      <c r="G72" s="10"/>
      <c r="H72" s="48">
        <f t="shared" si="0"/>
        <v>0</v>
      </c>
      <c r="I72" s="45">
        <v>6</v>
      </c>
      <c r="J72" s="48">
        <f t="shared" si="1"/>
        <v>122.42999999999998</v>
      </c>
      <c r="K72" s="45"/>
      <c r="L72" s="48">
        <f t="shared" si="2"/>
        <v>0</v>
      </c>
      <c r="M72" s="49">
        <f t="shared" si="3"/>
        <v>122.42999999999998</v>
      </c>
      <c r="Q72" s="24"/>
      <c r="R72" s="24"/>
      <c r="S72" s="24"/>
      <c r="T72" s="24"/>
      <c r="U72" s="24"/>
    </row>
    <row r="73" spans="1:21" s="23" customFormat="1" ht="12.75" x14ac:dyDescent="0.25">
      <c r="A73" s="10"/>
      <c r="B73" s="10"/>
      <c r="C73" s="10" t="s">
        <v>31</v>
      </c>
      <c r="D73" s="10" t="s">
        <v>32</v>
      </c>
      <c r="E73" s="10">
        <v>0.46</v>
      </c>
      <c r="F73" s="8">
        <f>F71*E73</f>
        <v>0.161</v>
      </c>
      <c r="G73" s="10"/>
      <c r="H73" s="48">
        <f t="shared" si="0"/>
        <v>0</v>
      </c>
      <c r="I73" s="45"/>
      <c r="J73" s="48">
        <f t="shared" si="1"/>
        <v>0</v>
      </c>
      <c r="K73" s="45">
        <v>3.2</v>
      </c>
      <c r="L73" s="48">
        <f t="shared" si="2"/>
        <v>0.51519999999999999</v>
      </c>
      <c r="M73" s="49">
        <f t="shared" si="3"/>
        <v>0.51519999999999999</v>
      </c>
      <c r="Q73" s="24"/>
      <c r="R73" s="24"/>
      <c r="S73" s="24"/>
      <c r="T73" s="24"/>
      <c r="U73" s="24"/>
    </row>
    <row r="74" spans="1:21" s="23" customFormat="1" ht="12.75" x14ac:dyDescent="0.25">
      <c r="A74" s="10"/>
      <c r="B74" s="10" t="s">
        <v>56</v>
      </c>
      <c r="C74" s="10" t="s">
        <v>41</v>
      </c>
      <c r="D74" s="10" t="s">
        <v>14</v>
      </c>
      <c r="E74" s="10">
        <v>100</v>
      </c>
      <c r="F74" s="10">
        <f>F71*E74</f>
        <v>35</v>
      </c>
      <c r="G74" s="10">
        <v>5.6</v>
      </c>
      <c r="H74" s="48">
        <f t="shared" ref="H74:H95" si="4">G74*F74</f>
        <v>196</v>
      </c>
      <c r="I74" s="45"/>
      <c r="J74" s="48">
        <f t="shared" ref="J74:J95" si="5">I74*F74</f>
        <v>0</v>
      </c>
      <c r="K74" s="45"/>
      <c r="L74" s="48">
        <f t="shared" ref="L74:L95" si="6">K74*F74</f>
        <v>0</v>
      </c>
      <c r="M74" s="49">
        <f t="shared" ref="M74:M95" si="7">L74+J74+H74</f>
        <v>196</v>
      </c>
      <c r="Q74" s="24"/>
      <c r="R74" s="24"/>
      <c r="S74" s="24"/>
      <c r="T74" s="24"/>
      <c r="U74" s="24"/>
    </row>
    <row r="75" spans="1:21" s="23" customFormat="1" ht="12.75" x14ac:dyDescent="0.25">
      <c r="A75" s="10"/>
      <c r="B75" s="10"/>
      <c r="C75" s="10" t="s">
        <v>93</v>
      </c>
      <c r="D75" s="10" t="s">
        <v>13</v>
      </c>
      <c r="E75" s="10"/>
      <c r="F75" s="10">
        <v>10</v>
      </c>
      <c r="G75" s="10">
        <v>8</v>
      </c>
      <c r="H75" s="48">
        <f t="shared" si="4"/>
        <v>80</v>
      </c>
      <c r="I75" s="45"/>
      <c r="J75" s="48">
        <f t="shared" si="5"/>
        <v>0</v>
      </c>
      <c r="K75" s="45"/>
      <c r="L75" s="48">
        <f t="shared" si="6"/>
        <v>0</v>
      </c>
      <c r="M75" s="49">
        <f t="shared" si="7"/>
        <v>80</v>
      </c>
      <c r="Q75" s="24"/>
      <c r="R75" s="24"/>
      <c r="S75" s="24"/>
      <c r="T75" s="24"/>
      <c r="U75" s="24"/>
    </row>
    <row r="76" spans="1:21" s="23" customFormat="1" ht="12.75" x14ac:dyDescent="0.25">
      <c r="A76" s="10"/>
      <c r="B76" s="10"/>
      <c r="C76" s="10" t="s">
        <v>94</v>
      </c>
      <c r="D76" s="10" t="s">
        <v>13</v>
      </c>
      <c r="E76" s="10"/>
      <c r="F76" s="10">
        <v>4</v>
      </c>
      <c r="G76" s="10">
        <v>5.5</v>
      </c>
      <c r="H76" s="48">
        <f t="shared" si="4"/>
        <v>22</v>
      </c>
      <c r="I76" s="45"/>
      <c r="J76" s="48">
        <f t="shared" si="5"/>
        <v>0</v>
      </c>
      <c r="K76" s="45"/>
      <c r="L76" s="48">
        <f t="shared" si="6"/>
        <v>0</v>
      </c>
      <c r="M76" s="49">
        <f t="shared" si="7"/>
        <v>22</v>
      </c>
      <c r="Q76" s="24"/>
      <c r="R76" s="24"/>
      <c r="S76" s="24"/>
      <c r="T76" s="24"/>
      <c r="U76" s="24"/>
    </row>
    <row r="77" spans="1:21" s="23" customFormat="1" ht="12.75" x14ac:dyDescent="0.25">
      <c r="A77" s="10"/>
      <c r="B77" s="10"/>
      <c r="C77" s="10" t="s">
        <v>130</v>
      </c>
      <c r="D77" s="10" t="s">
        <v>13</v>
      </c>
      <c r="E77" s="10"/>
      <c r="F77" s="10">
        <v>1</v>
      </c>
      <c r="G77" s="10">
        <v>9.6999999999999993</v>
      </c>
      <c r="H77" s="48">
        <f t="shared" si="4"/>
        <v>9.6999999999999993</v>
      </c>
      <c r="I77" s="45"/>
      <c r="J77" s="48">
        <f t="shared" si="5"/>
        <v>0</v>
      </c>
      <c r="K77" s="45"/>
      <c r="L77" s="48">
        <f t="shared" si="6"/>
        <v>0</v>
      </c>
      <c r="M77" s="49">
        <f t="shared" si="7"/>
        <v>9.6999999999999993</v>
      </c>
      <c r="Q77" s="24"/>
      <c r="R77" s="24"/>
      <c r="S77" s="24"/>
      <c r="T77" s="24"/>
      <c r="U77" s="24"/>
    </row>
    <row r="78" spans="1:21" s="23" customFormat="1" ht="12.75" x14ac:dyDescent="0.25">
      <c r="A78" s="10"/>
      <c r="B78" s="10"/>
      <c r="C78" s="10" t="s">
        <v>29</v>
      </c>
      <c r="D78" s="10" t="s">
        <v>32</v>
      </c>
      <c r="E78" s="10">
        <v>8.6</v>
      </c>
      <c r="F78" s="8">
        <f>F71*E78</f>
        <v>3.01</v>
      </c>
      <c r="G78" s="10">
        <v>3.2</v>
      </c>
      <c r="H78" s="48">
        <f t="shared" si="4"/>
        <v>9.6319999999999997</v>
      </c>
      <c r="I78" s="45"/>
      <c r="J78" s="48">
        <f t="shared" si="5"/>
        <v>0</v>
      </c>
      <c r="K78" s="45"/>
      <c r="L78" s="48">
        <f t="shared" si="6"/>
        <v>0</v>
      </c>
      <c r="M78" s="49">
        <f t="shared" si="7"/>
        <v>9.6319999999999997</v>
      </c>
      <c r="Q78" s="24"/>
      <c r="R78" s="24"/>
      <c r="S78" s="24"/>
      <c r="T78" s="24"/>
      <c r="U78" s="24"/>
    </row>
    <row r="79" spans="1:21" s="23" customFormat="1" ht="22.5" customHeight="1" x14ac:dyDescent="0.25">
      <c r="A79" s="36">
        <v>11</v>
      </c>
      <c r="B79" s="31" t="s">
        <v>42</v>
      </c>
      <c r="C79" s="31" t="s">
        <v>43</v>
      </c>
      <c r="D79" s="31" t="s">
        <v>44</v>
      </c>
      <c r="E79" s="33"/>
      <c r="F79" s="34">
        <v>5.2</v>
      </c>
      <c r="G79" s="33"/>
      <c r="H79" s="48">
        <f t="shared" si="4"/>
        <v>0</v>
      </c>
      <c r="I79" s="48"/>
      <c r="J79" s="48">
        <f t="shared" si="5"/>
        <v>0</v>
      </c>
      <c r="K79" s="48"/>
      <c r="L79" s="48">
        <f t="shared" si="6"/>
        <v>0</v>
      </c>
      <c r="M79" s="49">
        <f t="shared" si="7"/>
        <v>0</v>
      </c>
      <c r="Q79" s="24"/>
      <c r="R79" s="24"/>
      <c r="S79" s="24"/>
      <c r="T79" s="24"/>
      <c r="U79" s="24"/>
    </row>
    <row r="80" spans="1:21" s="23" customFormat="1" ht="12.75" x14ac:dyDescent="0.25">
      <c r="A80" s="9"/>
      <c r="B80" s="10" t="s">
        <v>1</v>
      </c>
      <c r="C80" s="10" t="s">
        <v>9</v>
      </c>
      <c r="D80" s="10" t="s">
        <v>11</v>
      </c>
      <c r="E80" s="11">
        <v>3.89</v>
      </c>
      <c r="F80" s="8">
        <f>F79*E80</f>
        <v>20.228000000000002</v>
      </c>
      <c r="G80" s="11"/>
      <c r="H80" s="48">
        <f t="shared" si="4"/>
        <v>0</v>
      </c>
      <c r="I80" s="45">
        <v>6</v>
      </c>
      <c r="J80" s="48">
        <f t="shared" si="5"/>
        <v>121.36800000000001</v>
      </c>
      <c r="K80" s="45"/>
      <c r="L80" s="48">
        <f t="shared" si="6"/>
        <v>0</v>
      </c>
      <c r="M80" s="49">
        <f t="shared" si="7"/>
        <v>121.36800000000001</v>
      </c>
      <c r="Q80" s="24"/>
      <c r="R80" s="24"/>
      <c r="S80" s="24"/>
      <c r="T80" s="24"/>
      <c r="U80" s="24"/>
    </row>
    <row r="81" spans="1:21" s="23" customFormat="1" ht="12.75" x14ac:dyDescent="0.25">
      <c r="A81" s="9"/>
      <c r="B81" s="10"/>
      <c r="C81" s="10" t="s">
        <v>10</v>
      </c>
      <c r="D81" s="10" t="s">
        <v>12</v>
      </c>
      <c r="E81" s="11">
        <v>1.51</v>
      </c>
      <c r="F81" s="11">
        <f>F79*E81</f>
        <v>7.8520000000000003</v>
      </c>
      <c r="G81" s="11"/>
      <c r="H81" s="48">
        <f t="shared" si="4"/>
        <v>0</v>
      </c>
      <c r="I81" s="45"/>
      <c r="J81" s="48">
        <f t="shared" si="5"/>
        <v>0</v>
      </c>
      <c r="K81" s="45">
        <v>3.2</v>
      </c>
      <c r="L81" s="48">
        <f t="shared" si="6"/>
        <v>25.126400000000004</v>
      </c>
      <c r="M81" s="49">
        <f t="shared" si="7"/>
        <v>25.126400000000004</v>
      </c>
      <c r="Q81" s="24"/>
      <c r="R81" s="24"/>
      <c r="S81" s="24"/>
      <c r="T81" s="24"/>
      <c r="U81" s="24"/>
    </row>
    <row r="82" spans="1:21" s="23" customFormat="1" ht="12.75" x14ac:dyDescent="0.25">
      <c r="A82" s="9"/>
      <c r="B82" s="10"/>
      <c r="C82" s="10" t="s">
        <v>27</v>
      </c>
      <c r="D82" s="10" t="s">
        <v>0</v>
      </c>
      <c r="E82" s="11">
        <v>10</v>
      </c>
      <c r="F82" s="11">
        <f>F79*E82</f>
        <v>52</v>
      </c>
      <c r="G82" s="11">
        <v>4</v>
      </c>
      <c r="H82" s="48">
        <f t="shared" si="4"/>
        <v>208</v>
      </c>
      <c r="I82" s="45"/>
      <c r="J82" s="48">
        <f t="shared" si="5"/>
        <v>0</v>
      </c>
      <c r="K82" s="45"/>
      <c r="L82" s="48">
        <f t="shared" si="6"/>
        <v>0</v>
      </c>
      <c r="M82" s="49">
        <f t="shared" si="7"/>
        <v>208</v>
      </c>
      <c r="Q82" s="24"/>
      <c r="R82" s="24"/>
      <c r="S82" s="24"/>
      <c r="T82" s="24"/>
      <c r="U82" s="24"/>
    </row>
    <row r="83" spans="1:21" s="23" customFormat="1" ht="12.75" x14ac:dyDescent="0.25">
      <c r="A83" s="9"/>
      <c r="B83" s="10"/>
      <c r="C83" s="10" t="s">
        <v>29</v>
      </c>
      <c r="D83" s="10" t="s">
        <v>2</v>
      </c>
      <c r="E83" s="11">
        <v>0.24</v>
      </c>
      <c r="F83" s="11">
        <f>F79*E83</f>
        <v>1.248</v>
      </c>
      <c r="G83" s="11">
        <v>3.2</v>
      </c>
      <c r="H83" s="48">
        <f t="shared" si="4"/>
        <v>3.9936000000000003</v>
      </c>
      <c r="I83" s="45"/>
      <c r="J83" s="48">
        <f t="shared" si="5"/>
        <v>0</v>
      </c>
      <c r="K83" s="45"/>
      <c r="L83" s="48">
        <f t="shared" si="6"/>
        <v>0</v>
      </c>
      <c r="M83" s="49">
        <f t="shared" si="7"/>
        <v>3.9936000000000003</v>
      </c>
      <c r="Q83" s="24"/>
      <c r="R83" s="24"/>
      <c r="S83" s="24"/>
      <c r="T83" s="24"/>
      <c r="U83" s="24"/>
    </row>
    <row r="84" spans="1:21" s="23" customFormat="1" ht="24" customHeight="1" x14ac:dyDescent="0.25">
      <c r="A84" s="36">
        <v>12</v>
      </c>
      <c r="B84" s="31" t="s">
        <v>69</v>
      </c>
      <c r="C84" s="31" t="s">
        <v>45</v>
      </c>
      <c r="D84" s="31" t="s">
        <v>13</v>
      </c>
      <c r="E84" s="10"/>
      <c r="F84" s="31">
        <v>9</v>
      </c>
      <c r="G84" s="10"/>
      <c r="H84" s="48">
        <f t="shared" si="4"/>
        <v>0</v>
      </c>
      <c r="I84" s="48"/>
      <c r="J84" s="48">
        <f t="shared" si="5"/>
        <v>0</v>
      </c>
      <c r="K84" s="48"/>
      <c r="L84" s="48">
        <f t="shared" si="6"/>
        <v>0</v>
      </c>
      <c r="M84" s="49">
        <f t="shared" si="7"/>
        <v>0</v>
      </c>
      <c r="Q84" s="24"/>
      <c r="R84" s="24"/>
      <c r="S84" s="24"/>
      <c r="T84" s="24"/>
      <c r="U84" s="24"/>
    </row>
    <row r="85" spans="1:21" s="23" customFormat="1" ht="12.75" x14ac:dyDescent="0.25">
      <c r="A85" s="10"/>
      <c r="B85" s="10"/>
      <c r="C85" s="10" t="s">
        <v>9</v>
      </c>
      <c r="D85" s="10" t="s">
        <v>11</v>
      </c>
      <c r="E85" s="10">
        <v>3.02</v>
      </c>
      <c r="F85" s="8">
        <f>F84*E85</f>
        <v>27.18</v>
      </c>
      <c r="G85" s="10"/>
      <c r="H85" s="48">
        <f t="shared" si="4"/>
        <v>0</v>
      </c>
      <c r="I85" s="45">
        <v>6</v>
      </c>
      <c r="J85" s="48">
        <f t="shared" si="5"/>
        <v>163.07999999999998</v>
      </c>
      <c r="K85" s="45"/>
      <c r="L85" s="48">
        <f t="shared" si="6"/>
        <v>0</v>
      </c>
      <c r="M85" s="49">
        <f t="shared" si="7"/>
        <v>163.07999999999998</v>
      </c>
      <c r="Q85" s="24"/>
      <c r="R85" s="24"/>
      <c r="S85" s="24"/>
      <c r="T85" s="24"/>
      <c r="U85" s="24"/>
    </row>
    <row r="86" spans="1:21" s="23" customFormat="1" ht="12.75" x14ac:dyDescent="0.25">
      <c r="A86" s="10"/>
      <c r="B86" s="10"/>
      <c r="C86" s="10" t="s">
        <v>31</v>
      </c>
      <c r="D86" s="10" t="s">
        <v>32</v>
      </c>
      <c r="E86" s="10">
        <v>0.14000000000000001</v>
      </c>
      <c r="F86" s="8">
        <f>F84*E86</f>
        <v>1.2600000000000002</v>
      </c>
      <c r="G86" s="10"/>
      <c r="H86" s="48">
        <f t="shared" si="4"/>
        <v>0</v>
      </c>
      <c r="I86" s="45"/>
      <c r="J86" s="48">
        <f t="shared" si="5"/>
        <v>0</v>
      </c>
      <c r="K86" s="45">
        <v>3.2</v>
      </c>
      <c r="L86" s="48">
        <f t="shared" si="6"/>
        <v>4.0320000000000009</v>
      </c>
      <c r="M86" s="49">
        <f t="shared" si="7"/>
        <v>4.0320000000000009</v>
      </c>
      <c r="Q86" s="24"/>
      <c r="R86" s="24"/>
      <c r="S86" s="24"/>
      <c r="T86" s="24"/>
      <c r="U86" s="24"/>
    </row>
    <row r="87" spans="1:21" s="23" customFormat="1" ht="12.75" x14ac:dyDescent="0.25">
      <c r="A87" s="10"/>
      <c r="B87" s="10" t="s">
        <v>1</v>
      </c>
      <c r="C87" s="10" t="s">
        <v>46</v>
      </c>
      <c r="D87" s="10" t="s">
        <v>13</v>
      </c>
      <c r="E87" s="10">
        <v>1</v>
      </c>
      <c r="F87" s="10">
        <f>F84*E87</f>
        <v>9</v>
      </c>
      <c r="G87" s="10">
        <v>25</v>
      </c>
      <c r="H87" s="48">
        <f t="shared" si="4"/>
        <v>225</v>
      </c>
      <c r="I87" s="45"/>
      <c r="J87" s="48">
        <f t="shared" si="5"/>
        <v>0</v>
      </c>
      <c r="K87" s="45"/>
      <c r="L87" s="48">
        <f t="shared" si="6"/>
        <v>0</v>
      </c>
      <c r="M87" s="49">
        <f t="shared" si="7"/>
        <v>225</v>
      </c>
      <c r="Q87" s="24"/>
      <c r="R87" s="24"/>
      <c r="S87" s="24"/>
      <c r="T87" s="24"/>
      <c r="U87" s="24"/>
    </row>
    <row r="88" spans="1:21" s="23" customFormat="1" ht="12.75" x14ac:dyDescent="0.25">
      <c r="A88" s="10"/>
      <c r="B88" s="10"/>
      <c r="C88" s="10" t="s">
        <v>29</v>
      </c>
      <c r="D88" s="10" t="s">
        <v>32</v>
      </c>
      <c r="E88" s="10">
        <v>0.62</v>
      </c>
      <c r="F88" s="9">
        <f>F84*E88</f>
        <v>5.58</v>
      </c>
      <c r="G88" s="10">
        <v>3.2</v>
      </c>
      <c r="H88" s="48">
        <f t="shared" si="4"/>
        <v>17.856000000000002</v>
      </c>
      <c r="I88" s="45"/>
      <c r="J88" s="48">
        <f t="shared" si="5"/>
        <v>0</v>
      </c>
      <c r="K88" s="45"/>
      <c r="L88" s="48">
        <f t="shared" si="6"/>
        <v>0</v>
      </c>
      <c r="M88" s="49">
        <f t="shared" si="7"/>
        <v>17.856000000000002</v>
      </c>
      <c r="Q88" s="24"/>
      <c r="R88" s="24"/>
      <c r="S88" s="24"/>
      <c r="T88" s="24"/>
      <c r="U88" s="24"/>
    </row>
    <row r="89" spans="1:21" s="23" customFormat="1" ht="32.25" customHeight="1" x14ac:dyDescent="0.25">
      <c r="A89" s="36">
        <v>13</v>
      </c>
      <c r="B89" s="38" t="s">
        <v>47</v>
      </c>
      <c r="C89" s="39" t="s">
        <v>48</v>
      </c>
      <c r="D89" s="63"/>
      <c r="E89" s="40"/>
      <c r="F89" s="41">
        <v>7</v>
      </c>
      <c r="G89" s="32"/>
      <c r="H89" s="48">
        <f t="shared" si="4"/>
        <v>0</v>
      </c>
      <c r="I89" s="48"/>
      <c r="J89" s="48">
        <f t="shared" si="5"/>
        <v>0</v>
      </c>
      <c r="K89" s="48"/>
      <c r="L89" s="48">
        <f t="shared" si="6"/>
        <v>0</v>
      </c>
      <c r="M89" s="49">
        <f t="shared" si="7"/>
        <v>0</v>
      </c>
      <c r="Q89" s="24"/>
      <c r="R89" s="24"/>
      <c r="S89" s="24"/>
      <c r="T89" s="24"/>
      <c r="U89" s="24"/>
    </row>
    <row r="90" spans="1:21" s="23" customFormat="1" ht="12.75" x14ac:dyDescent="0.25">
      <c r="A90" s="10"/>
      <c r="B90" s="61"/>
      <c r="C90" s="42" t="s">
        <v>9</v>
      </c>
      <c r="D90" s="63" t="s">
        <v>11</v>
      </c>
      <c r="E90" s="40">
        <v>1.52</v>
      </c>
      <c r="F90" s="60">
        <f>F89*E90</f>
        <v>10.64</v>
      </c>
      <c r="G90" s="32">
        <v>6</v>
      </c>
      <c r="H90" s="48">
        <f t="shared" si="4"/>
        <v>63.84</v>
      </c>
      <c r="I90" s="45">
        <v>6</v>
      </c>
      <c r="J90" s="48">
        <f t="shared" si="5"/>
        <v>63.84</v>
      </c>
      <c r="K90" s="45"/>
      <c r="L90" s="48">
        <f t="shared" si="6"/>
        <v>0</v>
      </c>
      <c r="M90" s="49">
        <f t="shared" si="7"/>
        <v>127.68</v>
      </c>
      <c r="Q90" s="24"/>
      <c r="R90" s="24"/>
      <c r="S90" s="24"/>
      <c r="T90" s="24"/>
      <c r="U90" s="24"/>
    </row>
    <row r="91" spans="1:21" s="23" customFormat="1" ht="12.75" x14ac:dyDescent="0.25">
      <c r="A91" s="10"/>
      <c r="B91" s="61"/>
      <c r="C91" s="42" t="s">
        <v>10</v>
      </c>
      <c r="D91" s="63" t="s">
        <v>17</v>
      </c>
      <c r="E91" s="40">
        <v>0.82</v>
      </c>
      <c r="F91" s="60">
        <f>F89*E91</f>
        <v>5.7399999999999993</v>
      </c>
      <c r="G91" s="32">
        <v>3.2</v>
      </c>
      <c r="H91" s="48">
        <f t="shared" si="4"/>
        <v>18.367999999999999</v>
      </c>
      <c r="I91" s="45"/>
      <c r="J91" s="48">
        <f t="shared" si="5"/>
        <v>0</v>
      </c>
      <c r="K91" s="45">
        <v>3.2</v>
      </c>
      <c r="L91" s="48">
        <f t="shared" si="6"/>
        <v>18.367999999999999</v>
      </c>
      <c r="M91" s="49">
        <f t="shared" si="7"/>
        <v>36.735999999999997</v>
      </c>
      <c r="Q91" s="24"/>
      <c r="R91" s="24"/>
      <c r="S91" s="24"/>
      <c r="T91" s="24"/>
      <c r="U91" s="24"/>
    </row>
    <row r="92" spans="1:21" s="23" customFormat="1" ht="12.75" x14ac:dyDescent="0.25">
      <c r="A92" s="10"/>
      <c r="B92" s="61"/>
      <c r="C92" s="42" t="s">
        <v>49</v>
      </c>
      <c r="D92" s="63" t="s">
        <v>0</v>
      </c>
      <c r="E92" s="40"/>
      <c r="F92" s="60">
        <v>4</v>
      </c>
      <c r="G92" s="32">
        <v>16</v>
      </c>
      <c r="H92" s="48">
        <f t="shared" si="4"/>
        <v>64</v>
      </c>
      <c r="I92" s="45"/>
      <c r="J92" s="48">
        <f t="shared" si="5"/>
        <v>0</v>
      </c>
      <c r="K92" s="45"/>
      <c r="L92" s="48">
        <f t="shared" si="6"/>
        <v>0</v>
      </c>
      <c r="M92" s="49">
        <f t="shared" si="7"/>
        <v>64</v>
      </c>
      <c r="Q92" s="24"/>
      <c r="R92" s="24"/>
      <c r="S92" s="24"/>
      <c r="T92" s="24"/>
      <c r="U92" s="24"/>
    </row>
    <row r="93" spans="1:21" s="23" customFormat="1" ht="12.75" x14ac:dyDescent="0.25">
      <c r="A93" s="10"/>
      <c r="B93" s="61"/>
      <c r="C93" s="42" t="s">
        <v>110</v>
      </c>
      <c r="D93" s="63" t="s">
        <v>0</v>
      </c>
      <c r="E93" s="40"/>
      <c r="F93" s="60">
        <v>1</v>
      </c>
      <c r="G93" s="32">
        <v>130</v>
      </c>
      <c r="H93" s="48">
        <f t="shared" si="4"/>
        <v>130</v>
      </c>
      <c r="I93" s="45"/>
      <c r="J93" s="48">
        <f t="shared" si="5"/>
        <v>0</v>
      </c>
      <c r="K93" s="45"/>
      <c r="L93" s="48">
        <f t="shared" si="6"/>
        <v>0</v>
      </c>
      <c r="M93" s="49">
        <f t="shared" si="7"/>
        <v>130</v>
      </c>
      <c r="Q93" s="24"/>
      <c r="R93" s="24"/>
      <c r="S93" s="24"/>
      <c r="T93" s="24"/>
      <c r="U93" s="24"/>
    </row>
    <row r="94" spans="1:21" s="23" customFormat="1" ht="25.5" x14ac:dyDescent="0.25">
      <c r="A94" s="10"/>
      <c r="B94" s="61"/>
      <c r="C94" s="42" t="s">
        <v>126</v>
      </c>
      <c r="D94" s="63" t="s">
        <v>107</v>
      </c>
      <c r="E94" s="40"/>
      <c r="F94" s="60">
        <v>5</v>
      </c>
      <c r="G94" s="32">
        <v>8.5</v>
      </c>
      <c r="H94" s="48">
        <f t="shared" si="4"/>
        <v>42.5</v>
      </c>
      <c r="I94" s="45"/>
      <c r="J94" s="48">
        <f t="shared" si="5"/>
        <v>0</v>
      </c>
      <c r="K94" s="45"/>
      <c r="L94" s="48">
        <f t="shared" si="6"/>
        <v>0</v>
      </c>
      <c r="M94" s="49">
        <f t="shared" si="7"/>
        <v>42.5</v>
      </c>
      <c r="Q94" s="24"/>
      <c r="R94" s="24"/>
      <c r="S94" s="24"/>
      <c r="T94" s="24"/>
      <c r="U94" s="24"/>
    </row>
    <row r="95" spans="1:21" s="23" customFormat="1" ht="12.75" x14ac:dyDescent="0.25">
      <c r="A95" s="10"/>
      <c r="B95" s="61"/>
      <c r="C95" s="42" t="s">
        <v>50</v>
      </c>
      <c r="D95" s="63" t="s">
        <v>0</v>
      </c>
      <c r="E95" s="40">
        <v>1</v>
      </c>
      <c r="F95" s="60">
        <f>F89*E95</f>
        <v>7</v>
      </c>
      <c r="G95" s="32">
        <v>35</v>
      </c>
      <c r="H95" s="48">
        <f t="shared" si="4"/>
        <v>245</v>
      </c>
      <c r="I95" s="45"/>
      <c r="J95" s="48">
        <f t="shared" si="5"/>
        <v>0</v>
      </c>
      <c r="K95" s="45"/>
      <c r="L95" s="48">
        <f t="shared" si="6"/>
        <v>0</v>
      </c>
      <c r="M95" s="49">
        <f t="shared" si="7"/>
        <v>245</v>
      </c>
      <c r="Q95" s="24"/>
      <c r="R95" s="24"/>
      <c r="S95" s="24"/>
      <c r="T95" s="24"/>
      <c r="U95" s="24"/>
    </row>
    <row r="96" spans="1:21" s="23" customFormat="1" x14ac:dyDescent="0.25">
      <c r="A96" s="25"/>
      <c r="B96" s="51"/>
      <c r="C96" s="50"/>
      <c r="D96" s="51"/>
      <c r="E96" s="51"/>
      <c r="F96" s="51"/>
      <c r="G96" s="51"/>
      <c r="H96" s="52">
        <f>SUM(H9:H95)</f>
        <v>4979.6160479999999</v>
      </c>
      <c r="I96" s="51"/>
      <c r="J96" s="52">
        <f>SUM(J9:J95)</f>
        <v>1288.9639199999999</v>
      </c>
      <c r="K96" s="51"/>
      <c r="L96" s="52">
        <f>SUM(L9:L95)</f>
        <v>75.056896000000009</v>
      </c>
      <c r="M96" s="53">
        <f>SUM(M8:M95)</f>
        <v>6356.6368639999992</v>
      </c>
      <c r="Q96" s="24"/>
      <c r="R96" s="24"/>
      <c r="S96" s="24"/>
      <c r="T96" s="24"/>
      <c r="U96" s="24"/>
    </row>
    <row r="97" spans="1:13" s="14" customFormat="1" x14ac:dyDescent="0.3">
      <c r="A97" s="25"/>
      <c r="B97" s="48"/>
      <c r="C97" s="48" t="s">
        <v>4</v>
      </c>
      <c r="D97" s="48"/>
      <c r="E97" s="54"/>
      <c r="F97" s="54"/>
      <c r="G97" s="54"/>
      <c r="H97" s="56"/>
      <c r="I97" s="49"/>
      <c r="J97" s="55"/>
      <c r="K97" s="49"/>
      <c r="L97" s="55"/>
      <c r="M97" s="55">
        <f>M96</f>
        <v>6356.6368639999992</v>
      </c>
    </row>
    <row r="98" spans="1:13" s="14" customFormat="1" x14ac:dyDescent="0.3">
      <c r="A98" s="25"/>
      <c r="B98" s="45"/>
      <c r="C98" s="45" t="s">
        <v>84</v>
      </c>
      <c r="D98" s="57">
        <v>0.1</v>
      </c>
      <c r="E98" s="47"/>
      <c r="F98" s="47"/>
      <c r="G98" s="47"/>
      <c r="H98" s="47"/>
      <c r="I98" s="46"/>
      <c r="J98" s="58"/>
      <c r="K98" s="46"/>
      <c r="L98" s="46"/>
      <c r="M98" s="46">
        <f>M97*D98</f>
        <v>635.66368639999996</v>
      </c>
    </row>
    <row r="99" spans="1:13" s="14" customFormat="1" x14ac:dyDescent="0.3">
      <c r="A99" s="25"/>
      <c r="B99" s="48"/>
      <c r="C99" s="48" t="s">
        <v>85</v>
      </c>
      <c r="D99" s="48"/>
      <c r="E99" s="54"/>
      <c r="F99" s="54"/>
      <c r="G99" s="54"/>
      <c r="H99" s="54"/>
      <c r="I99" s="49"/>
      <c r="J99" s="55"/>
      <c r="K99" s="49"/>
      <c r="L99" s="49"/>
      <c r="M99" s="49">
        <f>M97+M98</f>
        <v>6992.3005503999993</v>
      </c>
    </row>
    <row r="100" spans="1:13" s="14" customFormat="1" x14ac:dyDescent="0.3">
      <c r="A100" s="25"/>
      <c r="B100" s="45"/>
      <c r="C100" s="45" t="s">
        <v>86</v>
      </c>
      <c r="D100" s="59">
        <v>0.08</v>
      </c>
      <c r="E100" s="47"/>
      <c r="F100" s="47"/>
      <c r="G100" s="47"/>
      <c r="H100" s="47"/>
      <c r="I100" s="46"/>
      <c r="J100" s="58"/>
      <c r="K100" s="46"/>
      <c r="L100" s="46"/>
      <c r="M100" s="46">
        <f>M99*D100</f>
        <v>559.38404403199991</v>
      </c>
    </row>
    <row r="101" spans="1:13" s="14" customFormat="1" x14ac:dyDescent="0.3">
      <c r="A101" s="25"/>
      <c r="B101" s="48"/>
      <c r="C101" s="48" t="s">
        <v>85</v>
      </c>
      <c r="D101" s="48"/>
      <c r="E101" s="54"/>
      <c r="F101" s="54"/>
      <c r="G101" s="54"/>
      <c r="H101" s="54"/>
      <c r="I101" s="54"/>
      <c r="J101" s="56"/>
      <c r="K101" s="54"/>
      <c r="L101" s="54"/>
      <c r="M101" s="54">
        <f>M99+M100</f>
        <v>7551.6845944319994</v>
      </c>
    </row>
    <row r="102" spans="1:13" s="14" customFormat="1" x14ac:dyDescent="0.3">
      <c r="A102" s="27"/>
      <c r="B102" s="28"/>
      <c r="C102" s="65"/>
      <c r="D102" s="28"/>
      <c r="E102" s="28"/>
      <c r="F102" s="28"/>
      <c r="G102" s="28"/>
      <c r="H102" s="28"/>
      <c r="I102" s="28"/>
      <c r="J102" s="29"/>
      <c r="K102" s="28"/>
      <c r="L102" s="29"/>
      <c r="M102" s="28"/>
    </row>
    <row r="103" spans="1:13" s="14" customFormat="1" ht="15.75" customHeight="1" x14ac:dyDescent="0.3">
      <c r="A103" s="27"/>
      <c r="B103" s="64"/>
      <c r="C103" s="171" t="s">
        <v>87</v>
      </c>
      <c r="D103" s="171"/>
      <c r="E103" s="172"/>
      <c r="F103" s="172"/>
      <c r="G103" s="173" t="s">
        <v>103</v>
      </c>
      <c r="H103" s="173"/>
      <c r="I103" s="173"/>
      <c r="J103" s="64"/>
      <c r="K103" s="64"/>
      <c r="L103" s="172"/>
      <c r="M103" s="172"/>
    </row>
    <row r="104" spans="1:13" s="14" customFormat="1" x14ac:dyDescent="0.3">
      <c r="A104" s="27"/>
      <c r="B104" s="64"/>
      <c r="C104" s="65"/>
      <c r="D104" s="64"/>
      <c r="E104" s="64"/>
      <c r="F104" s="64"/>
      <c r="G104" s="65"/>
      <c r="H104" s="65"/>
      <c r="I104" s="65"/>
      <c r="J104" s="64"/>
      <c r="K104" s="64"/>
      <c r="L104" s="64"/>
      <c r="M104" s="64"/>
    </row>
    <row r="105" spans="1:13" s="14" customFormat="1" x14ac:dyDescent="0.3">
      <c r="A105" s="27"/>
      <c r="B105" s="27"/>
      <c r="C105" s="30"/>
      <c r="D105" s="27"/>
      <c r="E105" s="27"/>
      <c r="F105" s="27"/>
      <c r="G105" s="27"/>
      <c r="H105" s="27"/>
      <c r="I105" s="27"/>
      <c r="J105" s="64"/>
      <c r="K105" s="27"/>
      <c r="L105" s="27"/>
      <c r="M105" s="27"/>
    </row>
    <row r="106" spans="1:13" s="14" customFormat="1" x14ac:dyDescent="0.3">
      <c r="A106" s="27"/>
      <c r="B106" s="27"/>
      <c r="C106" s="66" t="e">
        <f>M101-#REF!</f>
        <v>#REF!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s="14" customFormat="1" x14ac:dyDescent="0.3">
      <c r="A107" s="27"/>
      <c r="B107" s="27"/>
      <c r="C107" s="30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s="14" customFormat="1" x14ac:dyDescent="0.3">
      <c r="A108" s="27"/>
      <c r="B108" s="27"/>
      <c r="C108" s="30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s="14" customFormat="1" x14ac:dyDescent="0.3">
      <c r="A109" s="27"/>
      <c r="B109" s="27"/>
      <c r="C109" s="30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s="14" customFormat="1" x14ac:dyDescent="0.3">
      <c r="A110" s="27"/>
      <c r="B110" s="27"/>
      <c r="C110" s="30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14" customFormat="1" x14ac:dyDescent="0.3">
      <c r="A111" s="27"/>
      <c r="B111" s="27"/>
      <c r="C111" s="30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s="14" customFormat="1" x14ac:dyDescent="0.3">
      <c r="A112" s="27"/>
      <c r="B112" s="27"/>
      <c r="C112" s="30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" s="14" customFormat="1" x14ac:dyDescent="0.3">
      <c r="A113" s="27"/>
    </row>
    <row r="114" spans="1:1" s="14" customFormat="1" x14ac:dyDescent="0.3">
      <c r="A114" s="27"/>
    </row>
    <row r="115" spans="1:1" s="14" customFormat="1" x14ac:dyDescent="0.3">
      <c r="A115" s="27"/>
    </row>
    <row r="116" spans="1:1" s="14" customFormat="1" x14ac:dyDescent="0.3">
      <c r="A116" s="27"/>
    </row>
    <row r="117" spans="1:1" s="14" customFormat="1" x14ac:dyDescent="0.3">
      <c r="A117" s="27"/>
    </row>
    <row r="118" spans="1:1" s="14" customFormat="1" x14ac:dyDescent="0.3">
      <c r="A118" s="27"/>
    </row>
    <row r="119" spans="1:1" s="14" customFormat="1" x14ac:dyDescent="0.3">
      <c r="A119" s="27"/>
    </row>
    <row r="120" spans="1:1" s="14" customFormat="1" x14ac:dyDescent="0.3">
      <c r="A120" s="27"/>
    </row>
    <row r="121" spans="1:1" s="14" customFormat="1" x14ac:dyDescent="0.3">
      <c r="A121" s="27"/>
    </row>
    <row r="122" spans="1:1" s="14" customFormat="1" x14ac:dyDescent="0.3">
      <c r="A122" s="27"/>
    </row>
    <row r="123" spans="1:1" s="14" customFormat="1" x14ac:dyDescent="0.3">
      <c r="A123" s="27"/>
    </row>
    <row r="124" spans="1:1" s="14" customFormat="1" x14ac:dyDescent="0.3">
      <c r="A124" s="27"/>
    </row>
    <row r="125" spans="1:1" s="14" customFormat="1" x14ac:dyDescent="0.3">
      <c r="A125" s="27"/>
    </row>
    <row r="126" spans="1:1" s="14" customFormat="1" x14ac:dyDescent="0.3">
      <c r="A126" s="27"/>
    </row>
    <row r="127" spans="1:1" s="14" customFormat="1" x14ac:dyDescent="0.3">
      <c r="A127" s="27"/>
    </row>
    <row r="128" spans="1:1" s="14" customFormat="1" x14ac:dyDescent="0.3">
      <c r="A128" s="27"/>
    </row>
    <row r="129" spans="1:1" s="14" customFormat="1" x14ac:dyDescent="0.3">
      <c r="A129" s="27"/>
    </row>
    <row r="130" spans="1:1" s="14" customFormat="1" x14ac:dyDescent="0.3">
      <c r="A130" s="27"/>
    </row>
    <row r="131" spans="1:1" s="14" customFormat="1" x14ac:dyDescent="0.3">
      <c r="A131" s="27"/>
    </row>
    <row r="132" spans="1:1" s="14" customFormat="1" x14ac:dyDescent="0.3">
      <c r="A132" s="27"/>
    </row>
    <row r="133" spans="1:1" s="14" customFormat="1" x14ac:dyDescent="0.3">
      <c r="A133" s="27"/>
    </row>
    <row r="134" spans="1:1" s="14" customFormat="1" x14ac:dyDescent="0.3">
      <c r="A134" s="27"/>
    </row>
    <row r="135" spans="1:1" s="14" customFormat="1" x14ac:dyDescent="0.3">
      <c r="A135" s="27"/>
    </row>
    <row r="136" spans="1:1" s="14" customFormat="1" x14ac:dyDescent="0.3">
      <c r="A136" s="27"/>
    </row>
    <row r="137" spans="1:1" s="14" customFormat="1" x14ac:dyDescent="0.3">
      <c r="A137" s="27"/>
    </row>
    <row r="138" spans="1:1" s="14" customFormat="1" x14ac:dyDescent="0.3">
      <c r="A138" s="27"/>
    </row>
    <row r="139" spans="1:1" s="14" customFormat="1" x14ac:dyDescent="0.3">
      <c r="A139" s="27"/>
    </row>
    <row r="140" spans="1:1" s="14" customFormat="1" x14ac:dyDescent="0.3">
      <c r="A140" s="27"/>
    </row>
    <row r="141" spans="1:1" s="14" customFormat="1" x14ac:dyDescent="0.3">
      <c r="A141" s="27"/>
    </row>
    <row r="142" spans="1:1" s="14" customFormat="1" x14ac:dyDescent="0.3">
      <c r="A142" s="27"/>
    </row>
    <row r="143" spans="1:1" s="14" customFormat="1" x14ac:dyDescent="0.3">
      <c r="A143" s="27"/>
    </row>
    <row r="144" spans="1:1" s="14" customFormat="1" x14ac:dyDescent="0.3">
      <c r="A144" s="27"/>
    </row>
    <row r="145" spans="1:1" s="14" customFormat="1" x14ac:dyDescent="0.3">
      <c r="A145" s="27"/>
    </row>
    <row r="146" spans="1:1" s="14" customFormat="1" x14ac:dyDescent="0.3">
      <c r="A146" s="27"/>
    </row>
    <row r="147" spans="1:1" s="14" customFormat="1" x14ac:dyDescent="0.3">
      <c r="A147" s="27"/>
    </row>
    <row r="148" spans="1:1" s="14" customFormat="1" x14ac:dyDescent="0.3">
      <c r="A148" s="27"/>
    </row>
    <row r="149" spans="1:1" s="14" customFormat="1" x14ac:dyDescent="0.3">
      <c r="A149" s="27"/>
    </row>
    <row r="150" spans="1:1" s="14" customFormat="1" x14ac:dyDescent="0.3">
      <c r="A150" s="27"/>
    </row>
    <row r="151" spans="1:1" s="14" customFormat="1" x14ac:dyDescent="0.3">
      <c r="A151" s="27"/>
    </row>
    <row r="152" spans="1:1" s="14" customFormat="1" x14ac:dyDescent="0.3">
      <c r="A152" s="27"/>
    </row>
    <row r="153" spans="1:1" s="14" customFormat="1" x14ac:dyDescent="0.3">
      <c r="A153" s="27"/>
    </row>
    <row r="154" spans="1:1" s="14" customFormat="1" x14ac:dyDescent="0.3">
      <c r="A154" s="27"/>
    </row>
    <row r="155" spans="1:1" s="14" customFormat="1" x14ac:dyDescent="0.3">
      <c r="A155" s="27"/>
    </row>
    <row r="156" spans="1:1" s="14" customFormat="1" x14ac:dyDescent="0.3">
      <c r="A156" s="27"/>
    </row>
    <row r="157" spans="1:1" s="14" customFormat="1" x14ac:dyDescent="0.3">
      <c r="A157" s="27"/>
    </row>
    <row r="158" spans="1:1" s="14" customFormat="1" x14ac:dyDescent="0.3">
      <c r="A158" s="27"/>
    </row>
    <row r="159" spans="1:1" s="14" customFormat="1" x14ac:dyDescent="0.3">
      <c r="A159" s="27"/>
    </row>
    <row r="160" spans="1:1" s="14" customFormat="1" x14ac:dyDescent="0.3">
      <c r="A160" s="27"/>
    </row>
    <row r="161" spans="1:1" s="14" customFormat="1" x14ac:dyDescent="0.3">
      <c r="A161" s="27"/>
    </row>
    <row r="162" spans="1:1" s="14" customFormat="1" x14ac:dyDescent="0.3">
      <c r="A162" s="27"/>
    </row>
    <row r="163" spans="1:1" s="14" customFormat="1" x14ac:dyDescent="0.3">
      <c r="A163" s="27"/>
    </row>
    <row r="164" spans="1:1" s="14" customFormat="1" x14ac:dyDescent="0.3">
      <c r="A164" s="27"/>
    </row>
    <row r="165" spans="1:1" s="14" customFormat="1" x14ac:dyDescent="0.3">
      <c r="A165" s="27"/>
    </row>
    <row r="166" spans="1:1" s="14" customFormat="1" x14ac:dyDescent="0.3">
      <c r="A166" s="27"/>
    </row>
    <row r="167" spans="1:1" s="14" customFormat="1" x14ac:dyDescent="0.3">
      <c r="A167" s="27"/>
    </row>
    <row r="168" spans="1:1" s="14" customFormat="1" x14ac:dyDescent="0.3">
      <c r="A168" s="27"/>
    </row>
    <row r="169" spans="1:1" s="14" customFormat="1" x14ac:dyDescent="0.3">
      <c r="A169" s="27"/>
    </row>
    <row r="170" spans="1:1" s="14" customFormat="1" x14ac:dyDescent="0.3">
      <c r="A170" s="27"/>
    </row>
    <row r="171" spans="1:1" s="14" customFormat="1" x14ac:dyDescent="0.3">
      <c r="A171" s="27"/>
    </row>
    <row r="172" spans="1:1" s="14" customFormat="1" x14ac:dyDescent="0.3">
      <c r="A172" s="27"/>
    </row>
    <row r="173" spans="1:1" s="14" customFormat="1" x14ac:dyDescent="0.3">
      <c r="A173" s="27"/>
    </row>
    <row r="174" spans="1:1" s="14" customFormat="1" x14ac:dyDescent="0.3">
      <c r="A174" s="27"/>
    </row>
    <row r="175" spans="1:1" s="14" customFormat="1" x14ac:dyDescent="0.3">
      <c r="A175" s="27"/>
    </row>
    <row r="176" spans="1:1" s="14" customFormat="1" x14ac:dyDescent="0.3">
      <c r="A176" s="27"/>
    </row>
    <row r="177" spans="1:1" s="14" customFormat="1" x14ac:dyDescent="0.3">
      <c r="A177" s="27"/>
    </row>
    <row r="178" spans="1:1" s="14" customFormat="1" x14ac:dyDescent="0.3">
      <c r="A178" s="27"/>
    </row>
    <row r="179" spans="1:1" s="14" customFormat="1" x14ac:dyDescent="0.3">
      <c r="A179" s="27"/>
    </row>
    <row r="180" spans="1:1" s="14" customFormat="1" x14ac:dyDescent="0.3">
      <c r="A180" s="27"/>
    </row>
    <row r="181" spans="1:1" s="14" customFormat="1" x14ac:dyDescent="0.3">
      <c r="A181" s="27"/>
    </row>
    <row r="182" spans="1:1" s="14" customFormat="1" x14ac:dyDescent="0.3">
      <c r="A182" s="27"/>
    </row>
    <row r="183" spans="1:1" s="14" customFormat="1" x14ac:dyDescent="0.3">
      <c r="A183" s="27"/>
    </row>
    <row r="184" spans="1:1" s="14" customFormat="1" x14ac:dyDescent="0.3">
      <c r="A184" s="27"/>
    </row>
    <row r="185" spans="1:1" s="14" customFormat="1" x14ac:dyDescent="0.3">
      <c r="A185" s="27"/>
    </row>
    <row r="186" spans="1:1" s="14" customFormat="1" x14ac:dyDescent="0.3">
      <c r="A186" s="27"/>
    </row>
    <row r="187" spans="1:1" s="14" customFormat="1" x14ac:dyDescent="0.3">
      <c r="A187" s="27"/>
    </row>
    <row r="188" spans="1:1" s="14" customFormat="1" x14ac:dyDescent="0.3">
      <c r="A188" s="27"/>
    </row>
    <row r="189" spans="1:1" s="14" customFormat="1" x14ac:dyDescent="0.3">
      <c r="A189" s="27"/>
    </row>
    <row r="190" spans="1:1" s="14" customFormat="1" x14ac:dyDescent="0.3">
      <c r="A190" s="27"/>
    </row>
    <row r="191" spans="1:1" s="14" customFormat="1" x14ac:dyDescent="0.3">
      <c r="A191" s="27"/>
    </row>
    <row r="192" spans="1:1" s="14" customFormat="1" x14ac:dyDescent="0.3">
      <c r="A192" s="27"/>
    </row>
    <row r="193" spans="1:1" s="14" customFormat="1" x14ac:dyDescent="0.3">
      <c r="A193" s="27"/>
    </row>
    <row r="194" spans="1:1" s="14" customFormat="1" x14ac:dyDescent="0.3">
      <c r="A194" s="27"/>
    </row>
    <row r="195" spans="1:1" s="14" customFormat="1" x14ac:dyDescent="0.3">
      <c r="A195" s="27"/>
    </row>
    <row r="196" spans="1:1" s="14" customFormat="1" x14ac:dyDescent="0.3">
      <c r="A196" s="27"/>
    </row>
    <row r="197" spans="1:1" s="14" customFormat="1" x14ac:dyDescent="0.3">
      <c r="A197" s="27"/>
    </row>
    <row r="198" spans="1:1" s="14" customFormat="1" x14ac:dyDescent="0.3">
      <c r="A198" s="27"/>
    </row>
    <row r="199" spans="1:1" s="14" customFormat="1" x14ac:dyDescent="0.3">
      <c r="A199" s="27"/>
    </row>
    <row r="200" spans="1:1" s="14" customFormat="1" x14ac:dyDescent="0.3">
      <c r="A200" s="27"/>
    </row>
    <row r="201" spans="1:1" s="14" customFormat="1" x14ac:dyDescent="0.3">
      <c r="A201" s="27"/>
    </row>
    <row r="202" spans="1:1" s="14" customFormat="1" x14ac:dyDescent="0.3">
      <c r="A202" s="27"/>
    </row>
    <row r="203" spans="1:1" s="14" customFormat="1" x14ac:dyDescent="0.3">
      <c r="A203" s="27"/>
    </row>
    <row r="204" spans="1:1" s="14" customFormat="1" x14ac:dyDescent="0.3">
      <c r="A204" s="27"/>
    </row>
    <row r="205" spans="1:1" s="14" customFormat="1" x14ac:dyDescent="0.3">
      <c r="A205" s="27"/>
    </row>
    <row r="206" spans="1:1" s="14" customFormat="1" x14ac:dyDescent="0.3">
      <c r="A206" s="27"/>
    </row>
    <row r="207" spans="1:1" s="14" customFormat="1" x14ac:dyDescent="0.3">
      <c r="A207" s="27"/>
    </row>
    <row r="208" spans="1:1" s="14" customFormat="1" x14ac:dyDescent="0.3">
      <c r="A208" s="27"/>
    </row>
    <row r="209" spans="1:1" s="14" customFormat="1" x14ac:dyDescent="0.3">
      <c r="A209" s="27"/>
    </row>
    <row r="210" spans="1:1" s="14" customFormat="1" x14ac:dyDescent="0.3">
      <c r="A210" s="27"/>
    </row>
    <row r="211" spans="1:1" s="14" customFormat="1" x14ac:dyDescent="0.3">
      <c r="A211" s="27"/>
    </row>
    <row r="212" spans="1:1" s="14" customFormat="1" x14ac:dyDescent="0.3">
      <c r="A212" s="27"/>
    </row>
    <row r="213" spans="1:1" s="14" customFormat="1" x14ac:dyDescent="0.3">
      <c r="A213" s="27"/>
    </row>
    <row r="214" spans="1:1" s="14" customFormat="1" x14ac:dyDescent="0.3">
      <c r="A214" s="27"/>
    </row>
    <row r="215" spans="1:1" s="14" customFormat="1" x14ac:dyDescent="0.3">
      <c r="A215" s="27"/>
    </row>
    <row r="216" spans="1:1" s="14" customFormat="1" x14ac:dyDescent="0.3">
      <c r="A216" s="27"/>
    </row>
    <row r="217" spans="1:1" s="14" customFormat="1" x14ac:dyDescent="0.3">
      <c r="A217" s="27"/>
    </row>
    <row r="218" spans="1:1" s="14" customFormat="1" x14ac:dyDescent="0.3">
      <c r="A218" s="27"/>
    </row>
    <row r="219" spans="1:1" s="14" customFormat="1" x14ac:dyDescent="0.3">
      <c r="A219" s="27"/>
    </row>
    <row r="220" spans="1:1" s="14" customFormat="1" x14ac:dyDescent="0.3">
      <c r="A220" s="27"/>
    </row>
    <row r="221" spans="1:1" s="14" customFormat="1" x14ac:dyDescent="0.3">
      <c r="A221" s="27"/>
    </row>
    <row r="222" spans="1:1" s="14" customFormat="1" x14ac:dyDescent="0.3">
      <c r="A222" s="27"/>
    </row>
    <row r="223" spans="1:1" s="14" customFormat="1" x14ac:dyDescent="0.3">
      <c r="A223" s="27"/>
    </row>
    <row r="224" spans="1:1" s="14" customFormat="1" x14ac:dyDescent="0.3">
      <c r="A224" s="27"/>
    </row>
    <row r="225" spans="1:1" s="14" customFormat="1" x14ac:dyDescent="0.3">
      <c r="A225" s="27"/>
    </row>
    <row r="226" spans="1:1" s="14" customFormat="1" x14ac:dyDescent="0.3">
      <c r="A226" s="27"/>
    </row>
    <row r="227" spans="1:1" s="14" customFormat="1" x14ac:dyDescent="0.3">
      <c r="A227" s="27"/>
    </row>
    <row r="228" spans="1:1" s="14" customFormat="1" x14ac:dyDescent="0.3">
      <c r="A228" s="27"/>
    </row>
    <row r="229" spans="1:1" s="14" customFormat="1" x14ac:dyDescent="0.3">
      <c r="A229" s="27"/>
    </row>
    <row r="230" spans="1:1" s="14" customFormat="1" x14ac:dyDescent="0.3">
      <c r="A230" s="27"/>
    </row>
    <row r="231" spans="1:1" s="14" customFormat="1" x14ac:dyDescent="0.3">
      <c r="A231" s="27"/>
    </row>
    <row r="232" spans="1:1" s="14" customFormat="1" x14ac:dyDescent="0.3">
      <c r="A232" s="27"/>
    </row>
    <row r="233" spans="1:1" s="14" customFormat="1" x14ac:dyDescent="0.3">
      <c r="A233" s="27"/>
    </row>
    <row r="234" spans="1:1" s="14" customFormat="1" x14ac:dyDescent="0.3">
      <c r="A234" s="27"/>
    </row>
    <row r="235" spans="1:1" s="14" customFormat="1" x14ac:dyDescent="0.3">
      <c r="A235" s="27"/>
    </row>
    <row r="236" spans="1:1" s="14" customFormat="1" x14ac:dyDescent="0.3">
      <c r="A236" s="27"/>
    </row>
    <row r="237" spans="1:1" s="14" customFormat="1" x14ac:dyDescent="0.3">
      <c r="A237" s="27"/>
    </row>
    <row r="238" spans="1:1" s="14" customFormat="1" x14ac:dyDescent="0.3">
      <c r="A238" s="27"/>
    </row>
    <row r="239" spans="1:1" s="14" customFormat="1" x14ac:dyDescent="0.3">
      <c r="A239" s="27"/>
    </row>
    <row r="240" spans="1:1" s="14" customFormat="1" x14ac:dyDescent="0.3">
      <c r="A240" s="27"/>
    </row>
    <row r="241" spans="1:1" s="14" customFormat="1" x14ac:dyDescent="0.3">
      <c r="A241" s="27"/>
    </row>
    <row r="242" spans="1:1" s="14" customFormat="1" x14ac:dyDescent="0.3">
      <c r="A242" s="27"/>
    </row>
    <row r="243" spans="1:1" s="14" customFormat="1" x14ac:dyDescent="0.3">
      <c r="A243" s="27"/>
    </row>
    <row r="244" spans="1:1" s="14" customFormat="1" x14ac:dyDescent="0.3">
      <c r="A244" s="27"/>
    </row>
    <row r="245" spans="1:1" s="14" customFormat="1" x14ac:dyDescent="0.3">
      <c r="A245" s="27"/>
    </row>
    <row r="246" spans="1:1" s="14" customFormat="1" x14ac:dyDescent="0.3">
      <c r="A246" s="27"/>
    </row>
    <row r="247" spans="1:1" s="14" customFormat="1" x14ac:dyDescent="0.3">
      <c r="A247" s="27"/>
    </row>
    <row r="248" spans="1:1" s="14" customFormat="1" x14ac:dyDescent="0.3">
      <c r="A248" s="27"/>
    </row>
    <row r="249" spans="1:1" s="14" customFormat="1" x14ac:dyDescent="0.3">
      <c r="A249" s="27"/>
    </row>
    <row r="250" spans="1:1" s="14" customFormat="1" x14ac:dyDescent="0.3">
      <c r="A250" s="27"/>
    </row>
    <row r="251" spans="1:1" s="14" customFormat="1" x14ac:dyDescent="0.3">
      <c r="A251" s="27"/>
    </row>
    <row r="252" spans="1:1" s="14" customFormat="1" x14ac:dyDescent="0.3">
      <c r="A252" s="27"/>
    </row>
    <row r="253" spans="1:1" s="14" customFormat="1" x14ac:dyDescent="0.3">
      <c r="A253" s="27"/>
    </row>
    <row r="254" spans="1:1" s="14" customFormat="1" x14ac:dyDescent="0.3">
      <c r="A254" s="27"/>
    </row>
    <row r="255" spans="1:1" s="14" customFormat="1" x14ac:dyDescent="0.3">
      <c r="A255" s="27"/>
    </row>
    <row r="256" spans="1:1" s="14" customFormat="1" x14ac:dyDescent="0.3">
      <c r="A256" s="27"/>
    </row>
    <row r="257" spans="1:1" s="14" customFormat="1" x14ac:dyDescent="0.3">
      <c r="A257" s="27"/>
    </row>
    <row r="258" spans="1:1" s="14" customFormat="1" x14ac:dyDescent="0.3">
      <c r="A258" s="27"/>
    </row>
    <row r="259" spans="1:1" s="14" customFormat="1" x14ac:dyDescent="0.3">
      <c r="A259" s="27"/>
    </row>
    <row r="260" spans="1:1" s="14" customFormat="1" x14ac:dyDescent="0.3">
      <c r="A260" s="27"/>
    </row>
    <row r="261" spans="1:1" s="14" customFormat="1" x14ac:dyDescent="0.3">
      <c r="A261" s="27"/>
    </row>
    <row r="262" spans="1:1" s="14" customFormat="1" x14ac:dyDescent="0.3">
      <c r="A262" s="27"/>
    </row>
    <row r="263" spans="1:1" s="14" customFormat="1" x14ac:dyDescent="0.3">
      <c r="A263" s="27"/>
    </row>
    <row r="264" spans="1:1" s="14" customFormat="1" x14ac:dyDescent="0.3">
      <c r="A264" s="27"/>
    </row>
    <row r="265" spans="1:1" s="14" customFormat="1" x14ac:dyDescent="0.3">
      <c r="A265" s="27"/>
    </row>
    <row r="266" spans="1:1" s="14" customFormat="1" x14ac:dyDescent="0.3">
      <c r="A266" s="27"/>
    </row>
    <row r="267" spans="1:1" s="14" customFormat="1" x14ac:dyDescent="0.3">
      <c r="A267" s="27"/>
    </row>
    <row r="268" spans="1:1" s="14" customFormat="1" x14ac:dyDescent="0.3">
      <c r="A268" s="27"/>
    </row>
    <row r="269" spans="1:1" s="14" customFormat="1" x14ac:dyDescent="0.3">
      <c r="A269" s="27"/>
    </row>
    <row r="270" spans="1:1" s="14" customFormat="1" x14ac:dyDescent="0.3">
      <c r="A270" s="27"/>
    </row>
    <row r="271" spans="1:1" s="14" customFormat="1" x14ac:dyDescent="0.3">
      <c r="A271" s="27"/>
    </row>
    <row r="272" spans="1:1" s="14" customFormat="1" x14ac:dyDescent="0.3">
      <c r="A272" s="27"/>
    </row>
    <row r="273" spans="1:1" s="14" customFormat="1" x14ac:dyDescent="0.3">
      <c r="A273" s="27"/>
    </row>
    <row r="274" spans="1:1" s="14" customFormat="1" x14ac:dyDescent="0.3">
      <c r="A274" s="27"/>
    </row>
    <row r="275" spans="1:1" s="14" customFormat="1" x14ac:dyDescent="0.3">
      <c r="A275" s="27"/>
    </row>
    <row r="276" spans="1:1" s="14" customFormat="1" x14ac:dyDescent="0.3">
      <c r="A276" s="27"/>
    </row>
    <row r="277" spans="1:1" s="14" customFormat="1" x14ac:dyDescent="0.3">
      <c r="A277" s="27"/>
    </row>
    <row r="278" spans="1:1" s="14" customFormat="1" x14ac:dyDescent="0.3">
      <c r="A278" s="27"/>
    </row>
    <row r="279" spans="1:1" s="14" customFormat="1" x14ac:dyDescent="0.3">
      <c r="A279" s="27"/>
    </row>
    <row r="280" spans="1:1" s="14" customFormat="1" x14ac:dyDescent="0.3">
      <c r="A280" s="27"/>
    </row>
    <row r="281" spans="1:1" s="14" customFormat="1" x14ac:dyDescent="0.3">
      <c r="A281" s="27"/>
    </row>
    <row r="282" spans="1:1" s="14" customFormat="1" x14ac:dyDescent="0.3">
      <c r="A282" s="27"/>
    </row>
    <row r="283" spans="1:1" s="14" customFormat="1" x14ac:dyDescent="0.3">
      <c r="A283" s="27"/>
    </row>
    <row r="284" spans="1:1" s="14" customFormat="1" x14ac:dyDescent="0.3">
      <c r="A284" s="27"/>
    </row>
    <row r="285" spans="1:1" s="14" customFormat="1" x14ac:dyDescent="0.3">
      <c r="A285" s="27"/>
    </row>
    <row r="286" spans="1:1" s="14" customFormat="1" x14ac:dyDescent="0.3">
      <c r="A286" s="27"/>
    </row>
    <row r="287" spans="1:1" s="14" customFormat="1" x14ac:dyDescent="0.3">
      <c r="A287" s="27"/>
    </row>
    <row r="288" spans="1:1" s="14" customFormat="1" x14ac:dyDescent="0.3">
      <c r="A288" s="27"/>
    </row>
    <row r="289" spans="1:1" s="14" customFormat="1" x14ac:dyDescent="0.3">
      <c r="A289" s="27"/>
    </row>
    <row r="290" spans="1:1" s="14" customFormat="1" x14ac:dyDescent="0.3">
      <c r="A290" s="27"/>
    </row>
    <row r="291" spans="1:1" s="14" customFormat="1" x14ac:dyDescent="0.3">
      <c r="A291" s="27"/>
    </row>
    <row r="292" spans="1:1" s="14" customFormat="1" x14ac:dyDescent="0.3">
      <c r="A292" s="27"/>
    </row>
    <row r="293" spans="1:1" s="14" customFormat="1" x14ac:dyDescent="0.3">
      <c r="A293" s="27"/>
    </row>
    <row r="294" spans="1:1" s="14" customFormat="1" x14ac:dyDescent="0.3">
      <c r="A294" s="27"/>
    </row>
    <row r="295" spans="1:1" s="14" customFormat="1" x14ac:dyDescent="0.3">
      <c r="A295" s="27"/>
    </row>
    <row r="296" spans="1:1" s="14" customFormat="1" x14ac:dyDescent="0.3">
      <c r="A296" s="27"/>
    </row>
    <row r="297" spans="1:1" s="14" customFormat="1" x14ac:dyDescent="0.3">
      <c r="A297" s="27"/>
    </row>
    <row r="298" spans="1:1" s="14" customFormat="1" x14ac:dyDescent="0.3">
      <c r="A298" s="27"/>
    </row>
    <row r="299" spans="1:1" s="14" customFormat="1" x14ac:dyDescent="0.3">
      <c r="A299" s="27"/>
    </row>
    <row r="300" spans="1:1" s="14" customFormat="1" x14ac:dyDescent="0.3">
      <c r="A300" s="27"/>
    </row>
    <row r="301" spans="1:1" s="14" customFormat="1" x14ac:dyDescent="0.3">
      <c r="A301" s="27"/>
    </row>
    <row r="302" spans="1:1" s="14" customFormat="1" x14ac:dyDescent="0.3">
      <c r="A302" s="27"/>
    </row>
    <row r="303" spans="1:1" s="14" customFormat="1" x14ac:dyDescent="0.3">
      <c r="A303" s="27"/>
    </row>
    <row r="304" spans="1:1" s="14" customFormat="1" x14ac:dyDescent="0.3">
      <c r="A304" s="27"/>
    </row>
    <row r="305" spans="1:1" s="14" customFormat="1" x14ac:dyDescent="0.3">
      <c r="A305" s="27"/>
    </row>
    <row r="306" spans="1:1" s="14" customFormat="1" x14ac:dyDescent="0.3">
      <c r="A306" s="27"/>
    </row>
    <row r="307" spans="1:1" s="14" customFormat="1" x14ac:dyDescent="0.3">
      <c r="A307" s="27"/>
    </row>
    <row r="308" spans="1:1" s="14" customFormat="1" x14ac:dyDescent="0.3">
      <c r="A308" s="27"/>
    </row>
    <row r="309" spans="1:1" s="14" customFormat="1" x14ac:dyDescent="0.3">
      <c r="A309" s="27"/>
    </row>
    <row r="310" spans="1:1" s="14" customFormat="1" x14ac:dyDescent="0.3">
      <c r="A310" s="27"/>
    </row>
    <row r="311" spans="1:1" s="14" customFormat="1" x14ac:dyDescent="0.3">
      <c r="A311" s="27"/>
    </row>
    <row r="312" spans="1:1" s="14" customFormat="1" x14ac:dyDescent="0.3">
      <c r="A312" s="27"/>
    </row>
    <row r="313" spans="1:1" s="14" customFormat="1" x14ac:dyDescent="0.3">
      <c r="A313" s="27"/>
    </row>
    <row r="314" spans="1:1" s="14" customFormat="1" x14ac:dyDescent="0.3">
      <c r="A314" s="27"/>
    </row>
    <row r="315" spans="1:1" s="14" customFormat="1" x14ac:dyDescent="0.3">
      <c r="A315" s="27"/>
    </row>
    <row r="316" spans="1:1" s="14" customFormat="1" x14ac:dyDescent="0.3">
      <c r="A316" s="27"/>
    </row>
    <row r="317" spans="1:1" s="14" customFormat="1" x14ac:dyDescent="0.3">
      <c r="A317" s="27"/>
    </row>
    <row r="318" spans="1:1" s="14" customFormat="1" x14ac:dyDescent="0.3">
      <c r="A318" s="27"/>
    </row>
    <row r="319" spans="1:1" s="14" customFormat="1" x14ac:dyDescent="0.3">
      <c r="A319" s="27"/>
    </row>
    <row r="320" spans="1:1" s="14" customFormat="1" x14ac:dyDescent="0.3">
      <c r="A320" s="27"/>
    </row>
    <row r="321" spans="1:1" s="14" customFormat="1" x14ac:dyDescent="0.3">
      <c r="A321" s="27"/>
    </row>
    <row r="322" spans="1:1" s="14" customFormat="1" x14ac:dyDescent="0.3">
      <c r="A322" s="27"/>
    </row>
    <row r="323" spans="1:1" s="14" customFormat="1" x14ac:dyDescent="0.3">
      <c r="A323" s="27"/>
    </row>
    <row r="324" spans="1:1" s="14" customFormat="1" x14ac:dyDescent="0.3">
      <c r="A324" s="27"/>
    </row>
    <row r="325" spans="1:1" s="14" customFormat="1" x14ac:dyDescent="0.3">
      <c r="A325" s="27"/>
    </row>
    <row r="326" spans="1:1" s="14" customFormat="1" x14ac:dyDescent="0.3">
      <c r="A326" s="27"/>
    </row>
    <row r="327" spans="1:1" s="14" customFormat="1" x14ac:dyDescent="0.3">
      <c r="A327" s="27"/>
    </row>
    <row r="328" spans="1:1" s="14" customFormat="1" x14ac:dyDescent="0.3">
      <c r="A328" s="27"/>
    </row>
    <row r="329" spans="1:1" s="14" customFormat="1" x14ac:dyDescent="0.3">
      <c r="A329" s="27"/>
    </row>
    <row r="330" spans="1:1" s="14" customFormat="1" x14ac:dyDescent="0.3">
      <c r="A330" s="27"/>
    </row>
    <row r="331" spans="1:1" s="14" customFormat="1" x14ac:dyDescent="0.3">
      <c r="A331" s="27"/>
    </row>
    <row r="332" spans="1:1" s="14" customFormat="1" x14ac:dyDescent="0.3">
      <c r="A332" s="27"/>
    </row>
    <row r="333" spans="1:1" s="14" customFormat="1" x14ac:dyDescent="0.3">
      <c r="A333" s="27"/>
    </row>
    <row r="334" spans="1:1" s="14" customFormat="1" x14ac:dyDescent="0.3">
      <c r="A334" s="27"/>
    </row>
    <row r="335" spans="1:1" s="14" customFormat="1" x14ac:dyDescent="0.3">
      <c r="A335" s="27"/>
    </row>
    <row r="336" spans="1:1" s="14" customFormat="1" x14ac:dyDescent="0.3">
      <c r="A336" s="27"/>
    </row>
    <row r="337" spans="1:1" s="14" customFormat="1" x14ac:dyDescent="0.3">
      <c r="A337" s="27"/>
    </row>
    <row r="338" spans="1:1" s="14" customFormat="1" x14ac:dyDescent="0.3">
      <c r="A338" s="27"/>
    </row>
    <row r="339" spans="1:1" s="14" customFormat="1" x14ac:dyDescent="0.3">
      <c r="A339" s="27"/>
    </row>
    <row r="340" spans="1:1" s="14" customFormat="1" x14ac:dyDescent="0.3">
      <c r="A340" s="27"/>
    </row>
    <row r="341" spans="1:1" s="14" customFormat="1" x14ac:dyDescent="0.3">
      <c r="A341" s="27"/>
    </row>
    <row r="342" spans="1:1" s="14" customFormat="1" x14ac:dyDescent="0.3">
      <c r="A342" s="27"/>
    </row>
    <row r="343" spans="1:1" s="14" customFormat="1" x14ac:dyDescent="0.3">
      <c r="A343" s="27"/>
    </row>
    <row r="344" spans="1:1" s="14" customFormat="1" x14ac:dyDescent="0.3">
      <c r="A344" s="27"/>
    </row>
    <row r="345" spans="1:1" s="14" customFormat="1" x14ac:dyDescent="0.3">
      <c r="A345" s="27"/>
    </row>
    <row r="346" spans="1:1" s="14" customFormat="1" x14ac:dyDescent="0.3">
      <c r="A346" s="27"/>
    </row>
    <row r="347" spans="1:1" s="14" customFormat="1" x14ac:dyDescent="0.3">
      <c r="A347" s="27"/>
    </row>
    <row r="348" spans="1:1" s="14" customFormat="1" x14ac:dyDescent="0.3">
      <c r="A348" s="27"/>
    </row>
    <row r="349" spans="1:1" s="14" customFormat="1" x14ac:dyDescent="0.3">
      <c r="A349" s="27"/>
    </row>
    <row r="350" spans="1:1" s="14" customFormat="1" x14ac:dyDescent="0.3">
      <c r="A350" s="27"/>
    </row>
    <row r="351" spans="1:1" s="14" customFormat="1" x14ac:dyDescent="0.3">
      <c r="A351" s="27"/>
    </row>
    <row r="352" spans="1:1" s="14" customFormat="1" x14ac:dyDescent="0.3">
      <c r="A352" s="27"/>
    </row>
    <row r="353" spans="1:1" s="14" customFormat="1" x14ac:dyDescent="0.3">
      <c r="A353" s="27"/>
    </row>
    <row r="354" spans="1:1" s="14" customFormat="1" x14ac:dyDescent="0.3">
      <c r="A354" s="27"/>
    </row>
    <row r="355" spans="1:1" s="14" customFormat="1" x14ac:dyDescent="0.3">
      <c r="A355" s="27"/>
    </row>
    <row r="356" spans="1:1" s="14" customFormat="1" x14ac:dyDescent="0.3">
      <c r="A356" s="27"/>
    </row>
    <row r="357" spans="1:1" s="14" customFormat="1" x14ac:dyDescent="0.3">
      <c r="A357" s="27"/>
    </row>
    <row r="358" spans="1:1" s="14" customFormat="1" x14ac:dyDescent="0.3">
      <c r="A358" s="27"/>
    </row>
    <row r="359" spans="1:1" s="14" customFormat="1" x14ac:dyDescent="0.3">
      <c r="A359" s="27"/>
    </row>
    <row r="360" spans="1:1" s="14" customFormat="1" x14ac:dyDescent="0.3">
      <c r="A360" s="27"/>
    </row>
    <row r="361" spans="1:1" s="14" customFormat="1" x14ac:dyDescent="0.3">
      <c r="A361" s="27"/>
    </row>
    <row r="362" spans="1:1" s="14" customFormat="1" x14ac:dyDescent="0.3">
      <c r="A362" s="27"/>
    </row>
    <row r="363" spans="1:1" s="14" customFormat="1" x14ac:dyDescent="0.3">
      <c r="A363" s="27"/>
    </row>
    <row r="364" spans="1:1" s="14" customFormat="1" x14ac:dyDescent="0.3">
      <c r="A364" s="27"/>
    </row>
    <row r="365" spans="1:1" s="14" customFormat="1" x14ac:dyDescent="0.3">
      <c r="A365" s="27"/>
    </row>
    <row r="366" spans="1:1" s="14" customFormat="1" x14ac:dyDescent="0.3">
      <c r="A366" s="27"/>
    </row>
    <row r="367" spans="1:1" s="14" customFormat="1" x14ac:dyDescent="0.3">
      <c r="A367" s="27"/>
    </row>
    <row r="368" spans="1:1" s="14" customFormat="1" x14ac:dyDescent="0.3">
      <c r="A368" s="27"/>
    </row>
    <row r="369" spans="1:1" s="14" customFormat="1" x14ac:dyDescent="0.3">
      <c r="A369" s="27"/>
    </row>
    <row r="370" spans="1:1" s="14" customFormat="1" x14ac:dyDescent="0.3">
      <c r="A370" s="27"/>
    </row>
    <row r="371" spans="1:1" s="14" customFormat="1" x14ac:dyDescent="0.3">
      <c r="A371" s="27"/>
    </row>
    <row r="372" spans="1:1" s="14" customFormat="1" x14ac:dyDescent="0.3">
      <c r="A372" s="27"/>
    </row>
    <row r="373" spans="1:1" s="14" customFormat="1" x14ac:dyDescent="0.3">
      <c r="A373" s="27"/>
    </row>
    <row r="374" spans="1:1" s="14" customFormat="1" x14ac:dyDescent="0.3">
      <c r="A374" s="27"/>
    </row>
    <row r="375" spans="1:1" s="14" customFormat="1" x14ac:dyDescent="0.3">
      <c r="A375" s="27"/>
    </row>
    <row r="376" spans="1:1" s="14" customFormat="1" x14ac:dyDescent="0.3">
      <c r="A376" s="27"/>
    </row>
    <row r="377" spans="1:1" s="14" customFormat="1" x14ac:dyDescent="0.3">
      <c r="A377" s="27"/>
    </row>
    <row r="378" spans="1:1" s="14" customFormat="1" x14ac:dyDescent="0.3">
      <c r="A378" s="27"/>
    </row>
    <row r="379" spans="1:1" s="14" customFormat="1" x14ac:dyDescent="0.3">
      <c r="A379" s="27"/>
    </row>
    <row r="380" spans="1:1" s="14" customFormat="1" x14ac:dyDescent="0.3">
      <c r="A380" s="27"/>
    </row>
    <row r="381" spans="1:1" s="14" customFormat="1" x14ac:dyDescent="0.3">
      <c r="A381" s="27"/>
    </row>
    <row r="382" spans="1:1" s="14" customFormat="1" x14ac:dyDescent="0.3">
      <c r="A382" s="27"/>
    </row>
  </sheetData>
  <mergeCells count="18">
    <mergeCell ref="G6:H6"/>
    <mergeCell ref="I6:J6"/>
    <mergeCell ref="K6:L6"/>
    <mergeCell ref="M6:M7"/>
    <mergeCell ref="C103:D103"/>
    <mergeCell ref="E103:F103"/>
    <mergeCell ref="G103:I103"/>
    <mergeCell ref="L103:M103"/>
    <mergeCell ref="C1:M1"/>
    <mergeCell ref="A2:M2"/>
    <mergeCell ref="J3:L3"/>
    <mergeCell ref="J4:L4"/>
    <mergeCell ref="A5:M5"/>
    <mergeCell ref="A6:A7"/>
    <mergeCell ref="B6:B7"/>
    <mergeCell ref="C6:C7"/>
    <mergeCell ref="D6:D7"/>
    <mergeCell ref="E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K5" sqref="K5"/>
    </sheetView>
  </sheetViews>
  <sheetFormatPr defaultRowHeight="12.75" x14ac:dyDescent="0.2"/>
  <cols>
    <col min="1" max="1" width="2.5703125" customWidth="1"/>
    <col min="2" max="2" width="44.7109375" customWidth="1"/>
    <col min="3" max="3" width="8.7109375" customWidth="1"/>
    <col min="4" max="4" width="9.85546875" customWidth="1"/>
    <col min="5" max="5" width="10.42578125" customWidth="1"/>
  </cols>
  <sheetData>
    <row r="1" spans="1:6" ht="15" x14ac:dyDescent="0.3">
      <c r="A1" s="1"/>
      <c r="B1" s="1"/>
      <c r="C1" s="1"/>
      <c r="D1" s="1"/>
      <c r="E1" s="1"/>
    </row>
    <row r="2" spans="1:6" ht="36" customHeight="1" x14ac:dyDescent="0.3">
      <c r="A2" s="1"/>
      <c r="B2" s="181"/>
      <c r="C2" s="181"/>
      <c r="D2" s="181"/>
      <c r="E2" s="181"/>
    </row>
    <row r="3" spans="1:6" ht="34.5" customHeight="1" x14ac:dyDescent="0.3">
      <c r="A3" s="6"/>
      <c r="B3" s="186" t="s">
        <v>22</v>
      </c>
      <c r="C3" s="186"/>
      <c r="D3" s="186"/>
      <c r="E3" s="186"/>
      <c r="F3" s="67"/>
    </row>
    <row r="4" spans="1:6" ht="33" customHeight="1" x14ac:dyDescent="0.3">
      <c r="A4" s="174"/>
      <c r="B4" s="175" t="s">
        <v>23</v>
      </c>
      <c r="C4" s="177" t="s">
        <v>24</v>
      </c>
      <c r="D4" s="182" t="s">
        <v>25</v>
      </c>
      <c r="E4" s="183"/>
      <c r="F4" s="67"/>
    </row>
    <row r="5" spans="1:6" ht="34.5" customHeight="1" x14ac:dyDescent="0.2">
      <c r="A5" s="174"/>
      <c r="B5" s="176"/>
      <c r="C5" s="178"/>
      <c r="D5" s="184" t="s">
        <v>26</v>
      </c>
      <c r="E5" s="185"/>
      <c r="F5" s="67"/>
    </row>
    <row r="6" spans="1:6" ht="39.75" customHeight="1" x14ac:dyDescent="0.2">
      <c r="A6" s="174"/>
      <c r="B6" s="176"/>
      <c r="C6" s="178"/>
      <c r="D6" s="43" t="s">
        <v>90</v>
      </c>
      <c r="E6" s="43" t="s">
        <v>90</v>
      </c>
      <c r="F6" s="67"/>
    </row>
    <row r="7" spans="1:6" ht="27.75" customHeigh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67"/>
    </row>
    <row r="8" spans="1:6" ht="27.75" customHeight="1" x14ac:dyDescent="0.2">
      <c r="A8" s="7"/>
      <c r="B8" s="7" t="s">
        <v>3</v>
      </c>
      <c r="C8" s="7"/>
      <c r="D8" s="44"/>
      <c r="E8" s="44"/>
      <c r="F8" s="67"/>
    </row>
    <row r="11" spans="1:6" x14ac:dyDescent="0.2">
      <c r="B11" s="179" t="s">
        <v>108</v>
      </c>
      <c r="C11" s="180"/>
      <c r="D11" s="180"/>
      <c r="E11" s="180"/>
    </row>
    <row r="12" spans="1:6" x14ac:dyDescent="0.2">
      <c r="B12" s="180"/>
      <c r="C12" s="180"/>
      <c r="D12" s="180"/>
      <c r="E12" s="180"/>
    </row>
  </sheetData>
  <mergeCells count="8">
    <mergeCell ref="A4:A6"/>
    <mergeCell ref="B4:B6"/>
    <mergeCell ref="C4:C6"/>
    <mergeCell ref="B11:E12"/>
    <mergeCell ref="B2:E2"/>
    <mergeCell ref="D4:E4"/>
    <mergeCell ref="D5:E5"/>
    <mergeCell ref="B3:E3"/>
  </mergeCells>
  <pageMargins left="0.11811023622047245" right="0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F23" sqref="F23"/>
    </sheetView>
  </sheetViews>
  <sheetFormatPr defaultRowHeight="12.75" x14ac:dyDescent="0.2"/>
  <cols>
    <col min="1" max="1" width="9.140625" style="69"/>
    <col min="2" max="5" width="15.42578125" style="69" customWidth="1"/>
    <col min="6" max="6" width="17.28515625" style="69" customWidth="1"/>
    <col min="7" max="7" width="17.42578125" style="69" customWidth="1"/>
    <col min="8" max="9" width="15.42578125" style="69" customWidth="1"/>
    <col min="10" max="10" width="17" style="69" customWidth="1"/>
    <col min="11" max="16384" width="9.140625" style="69"/>
  </cols>
  <sheetData>
    <row r="1" spans="1:10" ht="56.25" customHeight="1" x14ac:dyDescent="0.2">
      <c r="B1" s="70" t="s">
        <v>174</v>
      </c>
      <c r="C1" s="70" t="s">
        <v>175</v>
      </c>
      <c r="D1" s="70" t="s">
        <v>176</v>
      </c>
      <c r="E1" s="70" t="s">
        <v>177</v>
      </c>
      <c r="F1" s="70" t="s">
        <v>178</v>
      </c>
      <c r="G1" s="70" t="s">
        <v>179</v>
      </c>
      <c r="H1" s="70" t="s">
        <v>180</v>
      </c>
      <c r="I1" s="70" t="s">
        <v>181</v>
      </c>
      <c r="J1" s="70" t="s">
        <v>182</v>
      </c>
    </row>
    <row r="2" spans="1:10" x14ac:dyDescent="0.2">
      <c r="A2" s="68">
        <v>1</v>
      </c>
      <c r="B2" s="69">
        <v>24.9</v>
      </c>
      <c r="C2" s="69">
        <v>122.4</v>
      </c>
      <c r="D2" s="69">
        <v>24</v>
      </c>
      <c r="G2" s="69">
        <v>25.3</v>
      </c>
      <c r="H2" s="69">
        <v>123.9</v>
      </c>
      <c r="I2" s="69">
        <v>24</v>
      </c>
    </row>
    <row r="3" spans="1:10" x14ac:dyDescent="0.2">
      <c r="A3" s="68">
        <v>2</v>
      </c>
      <c r="B3" s="69">
        <v>35.200000000000003</v>
      </c>
      <c r="C3" s="69">
        <v>100.2</v>
      </c>
      <c r="D3" s="69">
        <v>17.3</v>
      </c>
      <c r="G3" s="69">
        <v>33</v>
      </c>
      <c r="H3" s="69">
        <v>101.7</v>
      </c>
      <c r="I3" s="69">
        <v>17.3</v>
      </c>
    </row>
    <row r="4" spans="1:10" x14ac:dyDescent="0.2">
      <c r="A4" s="68">
        <v>3</v>
      </c>
      <c r="B4" s="69">
        <v>20.7</v>
      </c>
      <c r="C4" s="69">
        <v>98.9</v>
      </c>
      <c r="D4" s="69">
        <v>31.8</v>
      </c>
      <c r="G4" s="69">
        <v>17.5</v>
      </c>
      <c r="H4" s="69">
        <v>100.4</v>
      </c>
      <c r="I4" s="69">
        <v>31.8</v>
      </c>
    </row>
    <row r="5" spans="1:10" x14ac:dyDescent="0.2">
      <c r="A5" s="68">
        <v>4</v>
      </c>
      <c r="B5" s="69">
        <v>35.200000000000003</v>
      </c>
      <c r="C5" s="69">
        <v>100.2</v>
      </c>
      <c r="D5" s="69">
        <v>17.3</v>
      </c>
      <c r="G5" s="69">
        <v>33</v>
      </c>
      <c r="H5" s="69">
        <v>101.7</v>
      </c>
      <c r="I5" s="69">
        <v>17.3</v>
      </c>
    </row>
    <row r="6" spans="1:10" x14ac:dyDescent="0.2">
      <c r="A6" s="68">
        <v>5</v>
      </c>
      <c r="B6" s="69">
        <v>20.7</v>
      </c>
      <c r="C6" s="69">
        <v>98.9</v>
      </c>
      <c r="D6" s="69">
        <v>31.8</v>
      </c>
      <c r="G6" s="69">
        <v>17.5</v>
      </c>
      <c r="H6" s="69">
        <v>100.4</v>
      </c>
      <c r="I6" s="69">
        <v>31.8</v>
      </c>
    </row>
    <row r="7" spans="1:10" x14ac:dyDescent="0.2">
      <c r="A7" s="68">
        <v>6</v>
      </c>
      <c r="B7" s="69">
        <v>35.200000000000003</v>
      </c>
      <c r="C7" s="69">
        <v>100.2</v>
      </c>
      <c r="D7" s="69">
        <v>17.3</v>
      </c>
      <c r="G7" s="69">
        <v>33</v>
      </c>
      <c r="H7" s="69">
        <v>101.7</v>
      </c>
      <c r="I7" s="69">
        <v>17.3</v>
      </c>
    </row>
    <row r="8" spans="1:10" x14ac:dyDescent="0.2">
      <c r="A8" s="68">
        <v>7</v>
      </c>
      <c r="B8" s="69">
        <v>20.7</v>
      </c>
      <c r="C8" s="69">
        <v>98.9</v>
      </c>
      <c r="D8" s="69">
        <v>31.8</v>
      </c>
      <c r="G8" s="69">
        <v>17.5</v>
      </c>
      <c r="H8" s="69">
        <v>100.4</v>
      </c>
      <c r="I8" s="69">
        <v>31.8</v>
      </c>
    </row>
    <row r="9" spans="1:10" x14ac:dyDescent="0.2">
      <c r="A9" s="68">
        <v>8</v>
      </c>
      <c r="B9" s="69">
        <v>35.200000000000003</v>
      </c>
      <c r="C9" s="69">
        <v>100.2</v>
      </c>
      <c r="D9" s="69">
        <v>17.3</v>
      </c>
      <c r="G9" s="69">
        <v>33</v>
      </c>
      <c r="H9" s="69">
        <v>101.7</v>
      </c>
      <c r="I9" s="69">
        <v>17.3</v>
      </c>
    </row>
    <row r="10" spans="1:10" x14ac:dyDescent="0.2">
      <c r="A10" s="68">
        <v>9</v>
      </c>
      <c r="B10" s="69">
        <v>20.7</v>
      </c>
      <c r="C10" s="69">
        <v>98.9</v>
      </c>
      <c r="D10" s="69">
        <v>31.8</v>
      </c>
      <c r="G10" s="69">
        <v>17.5</v>
      </c>
      <c r="H10" s="69">
        <v>100.4</v>
      </c>
      <c r="I10" s="69">
        <v>31.8</v>
      </c>
    </row>
    <row r="11" spans="1:10" x14ac:dyDescent="0.2">
      <c r="A11" s="68">
        <v>10</v>
      </c>
      <c r="B11" s="69">
        <v>35.200000000000003</v>
      </c>
      <c r="C11" s="69">
        <v>100.2</v>
      </c>
      <c r="D11" s="69">
        <v>17.3</v>
      </c>
      <c r="G11" s="69">
        <v>33</v>
      </c>
      <c r="H11" s="69">
        <v>101.7</v>
      </c>
      <c r="I11" s="69">
        <v>17.3</v>
      </c>
    </row>
    <row r="12" spans="1:10" x14ac:dyDescent="0.2">
      <c r="A12" s="68">
        <v>11</v>
      </c>
      <c r="B12" s="69">
        <v>31</v>
      </c>
      <c r="C12" s="69">
        <v>98.5</v>
      </c>
      <c r="D12" s="69">
        <v>47.3</v>
      </c>
      <c r="E12" s="69">
        <v>127.7</v>
      </c>
      <c r="F12" s="69">
        <v>226.3</v>
      </c>
      <c r="G12" s="69">
        <v>27.8</v>
      </c>
      <c r="H12" s="71">
        <f>(4.09+1.1+4.5+5.85+4.5+1.1+4.09+3.15*2+0.25*2)*2.3</f>
        <v>73.668999999999997</v>
      </c>
      <c r="I12" s="69">
        <v>47.3</v>
      </c>
      <c r="J12" s="69">
        <v>226.3</v>
      </c>
    </row>
    <row r="13" spans="1:10" x14ac:dyDescent="0.2">
      <c r="B13" s="69">
        <f>SUM(B2:B12)</f>
        <v>314.69999999999993</v>
      </c>
      <c r="C13" s="69">
        <f t="shared" ref="C13:J13" si="0">SUM(C2:C12)</f>
        <v>1117.5</v>
      </c>
      <c r="D13" s="69">
        <f t="shared" si="0"/>
        <v>285.00000000000006</v>
      </c>
      <c r="E13" s="69">
        <f t="shared" si="0"/>
        <v>127.7</v>
      </c>
      <c r="F13" s="69">
        <f t="shared" si="0"/>
        <v>226.3</v>
      </c>
      <c r="G13" s="69">
        <f t="shared" si="0"/>
        <v>288.10000000000002</v>
      </c>
      <c r="H13" s="69">
        <f t="shared" si="0"/>
        <v>1107.6690000000001</v>
      </c>
      <c r="I13" s="69">
        <f t="shared" si="0"/>
        <v>285.00000000000006</v>
      </c>
      <c r="J13" s="69">
        <f t="shared" si="0"/>
        <v>226.3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ხარჯთაღრიცხვა #3</vt:lpstr>
      <vt:lpstr>2 ანა</vt:lpstr>
      <vt:lpstr>გეგმა-გრაფიკი</vt:lpstr>
      <vt:lpstr>მოც. ამოკრეფა</vt:lpstr>
      <vt:lpstr>'ხარჯთაღრიცხვა #3'!Print_Area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2021-07-23T05:55:06Z</cp:lastPrinted>
  <dcterms:created xsi:type="dcterms:W3CDTF">1996-10-14T23:33:28Z</dcterms:created>
  <dcterms:modified xsi:type="dcterms:W3CDTF">2021-07-23T05:55:27Z</dcterms:modified>
</cp:coreProperties>
</file>