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კრებსითი" sheetId="1" r:id="rId1"/>
    <sheet name=" 1. სოფლის სახლი" sheetId="2" r:id="rId2"/>
    <sheet name="წისქვილის მრიცხველზე დაერთება 2" sheetId="3" r:id="rId3"/>
    <sheet name="სასაფლაო" sheetId="4" r:id="rId4"/>
    <sheet name="გარე განათება" sheetId="5" r:id="rId5"/>
  </sheets>
  <definedNames>
    <definedName name="_xlnm.Print_Area" localSheetId="1">' 1. სოფლის სახლი'!$A$1:$N$122</definedName>
    <definedName name="_xlnm.Print_Area" localSheetId="4">'გარე განათება'!$A$1:$L$75</definedName>
    <definedName name="_xlnm.Print_Area" localSheetId="0">'კრებსითი'!$A$1:$I$32</definedName>
    <definedName name="_xlnm.Print_Area" localSheetId="2">'წისქვილის მრიცხველზე დაერთება 2'!$A$1:$M$43</definedName>
  </definedNames>
  <calcPr fullCalcOnLoad="1"/>
</workbook>
</file>

<file path=xl/sharedStrings.xml><?xml version="1.0" encoding="utf-8"?>
<sst xmlns="http://schemas.openxmlformats.org/spreadsheetml/2006/main" count="573" uniqueCount="249">
  <si>
    <t>lari</t>
  </si>
  <si>
    <t>Sesasrulebeli samuSaos dasaxeleba</t>
  </si>
  <si>
    <t>ganzomilebis erTeuli</t>
  </si>
  <si>
    <t>raodenoba</t>
  </si>
  <si>
    <t>masala</t>
  </si>
  <si>
    <t>xelfasi</t>
  </si>
  <si>
    <t>manqana-meqanizmebi da transporti</t>
  </si>
  <si>
    <t>normativiT erTeulze</t>
  </si>
  <si>
    <t>erTeulis fasi</t>
  </si>
  <si>
    <t>jami</t>
  </si>
  <si>
    <t>100 kb.m</t>
  </si>
  <si>
    <t xml:space="preserve">_SromiTi danaxarji </t>
  </si>
  <si>
    <t>k. sT</t>
  </si>
  <si>
    <t>_SromiTi danaxarji</t>
  </si>
  <si>
    <t>kb.m</t>
  </si>
  <si>
    <t>_manqanebi</t>
  </si>
  <si>
    <t>l</t>
  </si>
  <si>
    <t>_samSeneblo lursmani</t>
  </si>
  <si>
    <t>kg</t>
  </si>
  <si>
    <t>_sxvadasxva masalebi</t>
  </si>
  <si>
    <t>100 kv.m</t>
  </si>
  <si>
    <t>kv.m</t>
  </si>
  <si>
    <t xml:space="preserve">xis karis blokebis mowyoba karis mowyobilobebTan erTad </t>
  </si>
  <si>
    <t xml:space="preserve">jami </t>
  </si>
  <si>
    <t>tn</t>
  </si>
  <si>
    <t>_eleqtrodi</t>
  </si>
  <si>
    <t>c</t>
  </si>
  <si>
    <t>grZ.m</t>
  </si>
  <si>
    <t xml:space="preserve">_Sromis danaxarjebi </t>
  </si>
  <si>
    <t>_sxva manqana</t>
  </si>
  <si>
    <t>samuSaos dasaxeleba</t>
  </si>
  <si>
    <t>kac/sT</t>
  </si>
  <si>
    <t>sxva masala</t>
  </si>
  <si>
    <t xml:space="preserve">Sromis danaxarjebi </t>
  </si>
  <si>
    <t>sxva manqana</t>
  </si>
  <si>
    <t>komp</t>
  </si>
  <si>
    <t>#</t>
  </si>
  <si>
    <t>Tavebis, obieqtebis, samuSaoebisa da danaxarjebis dasaxeleba</t>
  </si>
  <si>
    <t>samSeneblo samuSaoebi</t>
  </si>
  <si>
    <t>samontaJo samuSaoebi</t>
  </si>
  <si>
    <t>2</t>
  </si>
  <si>
    <t>mSeneblobis Rirebulebis krebsiTi saxarjTaRricxvo gaangariSeba</t>
  </si>
  <si>
    <t>rigiTi #</t>
  </si>
  <si>
    <t>saerTo saxarjTaR. Rirebuleba (aTasi lari)</t>
  </si>
  <si>
    <t>mowyobiloba aveji,inventari</t>
  </si>
  <si>
    <t>sxvadasxva samuSaoebi</t>
  </si>
  <si>
    <t>d R g 18%</t>
  </si>
  <si>
    <t>sul krebsiTi xarjTaRricxviT:</t>
  </si>
  <si>
    <t>k/sT</t>
  </si>
  <si>
    <t>pr</t>
  </si>
  <si>
    <t>m3</t>
  </si>
  <si>
    <t>_ficari III x.40 mm da meti</t>
  </si>
  <si>
    <t>_kuTxovana 70X70X5 mm</t>
  </si>
  <si>
    <t>saxuravis mowyoba  moTuTiebuli Tunuqis  furclebiT (0,5 mm) lamfis mowyobasTan erTad</t>
  </si>
  <si>
    <t>_liTonis mili d=114-4 mm</t>
  </si>
  <si>
    <t>zednadebi xarjebi  - 10 %</t>
  </si>
  <si>
    <t>mogeba  - 8%</t>
  </si>
  <si>
    <t>_moTuTiebuli furclebi 0,5mm</t>
  </si>
  <si>
    <t>sul Rirebuleba (lari)</t>
  </si>
  <si>
    <t>jami:</t>
  </si>
  <si>
    <t xml:space="preserve">metaloplastmasis fanjrebis da framugebis (TeTri feris, sisqiT 5,2sm) mowyoba </t>
  </si>
  <si>
    <t>100grZ.m</t>
  </si>
  <si>
    <t>cali</t>
  </si>
  <si>
    <t>gamanawilebeli kolofi</t>
  </si>
  <si>
    <t>CamrTveli erTpolusa samontaJo kolofiT</t>
  </si>
  <si>
    <t>CamrTveli orpolusa samontaJo kolofiT</t>
  </si>
  <si>
    <t xml:space="preserve"> Stefseluri rozetebis dayeneba </t>
  </si>
  <si>
    <t>Stefseluri rozeti damiwebis kontaqtiT da samontaJo kolofiT</t>
  </si>
  <si>
    <t>sanaTuris dayeneba varvarebis naTuriT</t>
  </si>
  <si>
    <t>kedlis bra  germetuli varvarebis naTuriT</t>
  </si>
  <si>
    <t>poliqlorvinilis milis gayvana diametriT 32 mm</t>
  </si>
  <si>
    <r>
      <t xml:space="preserve">poliqlorvinilis mili </t>
    </r>
    <r>
      <rPr>
        <sz val="10"/>
        <rFont val="Sylfaen"/>
        <family val="1"/>
      </rPr>
      <t>Ø</t>
    </r>
    <r>
      <rPr>
        <sz val="10"/>
        <rFont val="AcadNusx"/>
        <family val="0"/>
      </rPr>
      <t>=32mm</t>
    </r>
  </si>
  <si>
    <t>zednadebi xarjebi - 75% SromiTi resursebidan</t>
  </si>
  <si>
    <t>gegmiuri dagroveba 8%</t>
  </si>
  <si>
    <t xml:space="preserve">spilenZisZarRviani (ormagi izilaciiT) el. sadenebis gayvana </t>
  </si>
  <si>
    <t>sanaTi Camosakidi varvarebis naTuriT</t>
  </si>
  <si>
    <t>_metaloplastmasis fanjris bloki</t>
  </si>
  <si>
    <t>_qafplasti</t>
  </si>
  <si>
    <t>_sxva masala</t>
  </si>
  <si>
    <t>gruntis damuSaveba xeliT wertilovani saZirkvlebis qveS gverdze yriT</t>
  </si>
  <si>
    <t xml:space="preserve">sxva manqana </t>
  </si>
  <si>
    <t xml:space="preserve">_betoni В-18,5   </t>
  </si>
  <si>
    <t>laminirebuli parketi aranakleb Cinuri</t>
  </si>
  <si>
    <r>
      <t xml:space="preserve">flinTusi laminirebuli </t>
    </r>
    <r>
      <rPr>
        <sz val="10"/>
        <rFont val="Calibri"/>
        <family val="2"/>
      </rPr>
      <t>H=4</t>
    </r>
    <r>
      <rPr>
        <sz val="10"/>
        <rFont val="AcadNusx"/>
        <family val="0"/>
      </rPr>
      <t>sm; sisqiT 1,6mm</t>
    </r>
  </si>
  <si>
    <t>laminirebuli iatakis qveS safeni</t>
  </si>
  <si>
    <t>11</t>
  </si>
  <si>
    <t>0,5</t>
  </si>
  <si>
    <t>_ficari Camoganuli  (mSrali wiwvovani) I x. 50mm</t>
  </si>
  <si>
    <t>xis kedlebis da tixrebis mowyoba 50 mm-iani garanduli  ficrebiT  (mSrali wiwvovani)</t>
  </si>
  <si>
    <t xml:space="preserve">sasxveno  koWebis  (mSrali wiwvovani) mowyoba sasartyle koWebis mowyobasTan erTad </t>
  </si>
  <si>
    <t xml:space="preserve">_xis masala daxerxili mSrali wiwvovani sxvadasxva zomis </t>
  </si>
  <si>
    <t>_kavi samSeneblo saxuravis Д=8 mm (216c)</t>
  </si>
  <si>
    <t>_lursmani samSeneblo sxvadasxva zomis</t>
  </si>
  <si>
    <t>_wiwvovani jiSis xis Camoganuli  ficari 30 mm x. I</t>
  </si>
  <si>
    <t xml:space="preserve">molartyva xis ficrebiT sisqiT 30 mm </t>
  </si>
  <si>
    <t xml:space="preserve">nivnivebis, dgarebis da sxva xis konstruqciebis mowyoba </t>
  </si>
  <si>
    <t>_naWedi moTuTiebuli 0,5mm</t>
  </si>
  <si>
    <t>xis molartyvis cecxldacva</t>
  </si>
  <si>
    <t>fosformJava amoniumi</t>
  </si>
  <si>
    <t>amoniumis sulfati</t>
  </si>
  <si>
    <t>navTis kontaqti</t>
  </si>
  <si>
    <t>xis molartyvis antiseptireba</t>
  </si>
  <si>
    <t>pasta antiseptikuri</t>
  </si>
  <si>
    <t>xis konstruqciebis cecxldacva</t>
  </si>
  <si>
    <t>SromiTi danaxarji</t>
  </si>
  <si>
    <t>manqanebi</t>
  </si>
  <si>
    <t>samSeneblo lursmani</t>
  </si>
  <si>
    <t>sxvadasxva masalebi</t>
  </si>
  <si>
    <t>_xis karis bloki yru wiwvovani, mowyobilobebiT</t>
  </si>
  <si>
    <t>_xis ficari mSrali wiwvovani III x.25-32mm</t>
  </si>
  <si>
    <t>Semyvan-gamanawilebeli karadis (amomrTveliT) dayeneba da momzadeba CarTvisaTvis</t>
  </si>
  <si>
    <t>Semyvan-gamanawilebeli fari avtomaturi amomrTvelebiT</t>
  </si>
  <si>
    <t>spilenZis orZarRva sadeni ППВ-1 kveTiT 2×2,5kv.mm</t>
  </si>
  <si>
    <t>sip CamWerebi</t>
  </si>
  <si>
    <t>sul Rirebuleba</t>
  </si>
  <si>
    <t>foladis konstruqciebis  dafarva antikoroziuli saRebaviT</t>
  </si>
  <si>
    <t>saRebavi antikoroziuli</t>
  </si>
  <si>
    <t>olifa</t>
  </si>
  <si>
    <t>_xis ficari (mSrali wiwvovani)  12X5sm</t>
  </si>
  <si>
    <t>karnizebis, karnizis Sublis da frontonebis mowyoba 25 mm sufTa ficrebiT</t>
  </si>
  <si>
    <t>wiwvovani jiSis xis Camoganuli  garanduli ficari 25 mm x. I</t>
  </si>
  <si>
    <t>100c</t>
  </si>
  <si>
    <t>el. teqnikuri pirobebi CarTviT</t>
  </si>
  <si>
    <t>sul jami:</t>
  </si>
  <si>
    <t>saproeqto monacemze</t>
  </si>
  <si>
    <t xml:space="preserve">sul jami </t>
  </si>
  <si>
    <t xml:space="preserve"> ficari Camoganuli wiwvovani II x. 50mm</t>
  </si>
  <si>
    <t>I. samSeneblo samuSaoebi</t>
  </si>
  <si>
    <t xml:space="preserve">jami I </t>
  </si>
  <si>
    <t>kbm</t>
  </si>
  <si>
    <t xml:space="preserve">liTonis eleqtroSeduRebuli milebis d=114-4mm montaJi liTonis Casayolebel da samontaJo  detalebTan (foladis furclebi, kuTxovana) erTad </t>
  </si>
  <si>
    <t>_foladis furceli 4 mm</t>
  </si>
  <si>
    <t>_xis koWi  (mSrali wiwvovani)   15X18sm</t>
  </si>
  <si>
    <t>arsebuli xis Senobis daSla dasawyobeba awyoba</t>
  </si>
  <si>
    <t xml:space="preserve"> erTpolusa CamrTvelebis dayeneba </t>
  </si>
  <si>
    <t>wertilovani  saZirkvlebis mowyoba В-18,5 klasis betoniT da 36 metri misasveli bilikis mowyoba 1m</t>
  </si>
  <si>
    <t>sofel welaTis soflis saxlis daSla-awyoba axal saZirkvelze</t>
  </si>
  <si>
    <t xml:space="preserve">sasartyle da iatakis qveSa xis koWebis  (mSrali wiwvovani)  mowyoba nawilobriv arsebulis gamoyenebiT  </t>
  </si>
  <si>
    <t xml:space="preserve"> iatakebis mowyoba xis naridiani   50mm-iani  ficrebiT arsebulis gamoyenebiT  </t>
  </si>
  <si>
    <t xml:space="preserve">      Siga el. samontaJo samuSaoebze arsebul wisqvilis mricxvelze daerTeba</t>
  </si>
  <si>
    <t>საოფისე მაგიდა</t>
  </si>
  <si>
    <t>კომპ</t>
  </si>
  <si>
    <t>საოფისე სკამი</t>
  </si>
  <si>
    <t>soflis saxli</t>
  </si>
  <si>
    <t>sofel წელათის სასაფლაოების შემოღობვა</t>
  </si>
  <si>
    <t>sul</t>
  </si>
  <si>
    <t>erT. fasi</t>
  </si>
  <si>
    <t xml:space="preserve">III kategoriis gruntis damuSaveba xeliT adgilze dayriT </t>
  </si>
  <si>
    <t>SromiTi danaxarjebi</t>
  </si>
  <si>
    <t xml:space="preserve">Robis წერტილოვანი  საძირკვლის მოწყობა betonis В-15, (0.30X0.40X100ც ბოძი) 
</t>
  </si>
  <si>
    <r>
      <t>100 m</t>
    </r>
    <r>
      <rPr>
        <b/>
        <vertAlign val="superscript"/>
        <sz val="10"/>
        <rFont val="AcadNusx"/>
        <family val="0"/>
      </rPr>
      <t>3</t>
    </r>
  </si>
  <si>
    <t xml:space="preserve">SromiTi danaxarji </t>
  </si>
  <si>
    <t xml:space="preserve">manqanebi </t>
  </si>
  <si>
    <t>betoni В-15</t>
  </si>
  <si>
    <r>
      <t>m</t>
    </r>
    <r>
      <rPr>
        <vertAlign val="superscript"/>
        <sz val="10"/>
        <rFont val="AcadNusx"/>
        <family val="0"/>
      </rPr>
      <t>3</t>
    </r>
  </si>
  <si>
    <t>yalibis fari</t>
  </si>
  <si>
    <r>
      <t>m</t>
    </r>
    <r>
      <rPr>
        <vertAlign val="superscript"/>
        <sz val="10"/>
        <rFont val="AcadNusx"/>
        <family val="0"/>
      </rPr>
      <t>2</t>
    </r>
  </si>
  <si>
    <t xml:space="preserve">daxerxili xe 3x.40mm </t>
  </si>
  <si>
    <t xml:space="preserve">sxva masalebi </t>
  </si>
  <si>
    <t xml:space="preserve">200 grZ/m kvadratuli milebiT Robisa da WiSkris CaTvliT 2cali(1X1,5) მოწყობა ( 35 მეტრი ზევით და 165მეტრი ქვევით)
</t>
  </si>
  <si>
    <t>grZ/m</t>
  </si>
  <si>
    <t>ლითონის კვადრატული მილი 50X50-3mm სისქის</t>
  </si>
  <si>
    <t>მ</t>
  </si>
  <si>
    <t>ლითონის კვადრატული მილი 50X30-3mm სისქის</t>
  </si>
  <si>
    <t>petli --4c , saketi-2c</t>
  </si>
  <si>
    <t>eleqtrodi</t>
  </si>
  <si>
    <t>liTonis Robis da  WiSkaris   antikoroziuli saRebaviT შეღებვა</t>
  </si>
  <si>
    <r>
      <t>100 m</t>
    </r>
    <r>
      <rPr>
        <vertAlign val="superscript"/>
        <sz val="10"/>
        <rFont val="LitNusx"/>
        <family val="0"/>
      </rPr>
      <t>2</t>
    </r>
  </si>
  <si>
    <t>antikoroziuli saRebavi</t>
  </si>
  <si>
    <t>ჯამი</t>
  </si>
  <si>
    <t xml:space="preserve">zednadebi xarjebi </t>
  </si>
  <si>
    <t xml:space="preserve">gegmiuri dagroveba </t>
  </si>
  <si>
    <t>sof. welaTis    gare ganaTebis qselis  mowyoba-2 cali da arsebul qselze daerTeba</t>
  </si>
  <si>
    <t>№</t>
  </si>
  <si>
    <t>შესასრულებელი სამუშაოების დასახელება</t>
  </si>
  <si>
    <t>განზომილების ერთეული</t>
  </si>
  <si>
    <t>რაოდენობა</t>
  </si>
  <si>
    <t>მასალა</t>
  </si>
  <si>
    <t>ხელფასი</t>
  </si>
  <si>
    <t>მანქანა–მექანიზმები</t>
  </si>
  <si>
    <t>სულ ღირებულება (ლარი</t>
  </si>
  <si>
    <t>ნორმატივით ერთეულზე</t>
  </si>
  <si>
    <t>საპროექტო მონაცემზე</t>
  </si>
  <si>
    <t>ერთეულის ღირებულება</t>
  </si>
  <si>
    <t>სულ ღირებულება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</si>
  <si>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</si>
  <si>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</si>
  <si>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კბ.მ</t>
  </si>
  <si>
    <t>შრომის დანახარჯი</t>
  </si>
  <si>
    <t>კ.სთ</t>
  </si>
  <si>
    <t xml:space="preserve">კლდოვანი  gruntis damuSaveba  გვერდზე ყრით sangrevi CaquCiT </t>
  </si>
  <si>
    <t>100m3</t>
  </si>
  <si>
    <t>sangrevi CaquCi</t>
  </si>
  <si>
    <t>man/sT</t>
  </si>
  <si>
    <t xml:space="preserve">განათების ფოლადის საყრდენი ანძების  დამზადება </t>
  </si>
  <si>
    <t>ტნ</t>
  </si>
  <si>
    <t>სხვა მანქანები</t>
  </si>
  <si>
    <t>ლარი</t>
  </si>
  <si>
    <t>ფოლადიდ მილი d=40 (2,5)მმ</t>
  </si>
  <si>
    <t>გრძ.მ</t>
  </si>
  <si>
    <t xml:space="preserve">ფოლადიდ მილი d=114(4,0)მმ </t>
  </si>
  <si>
    <t>ელექტროდი</t>
  </si>
  <si>
    <t>კგ</t>
  </si>
  <si>
    <t>სხვა მასალები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</si>
  <si>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</si>
  <si>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 xml:space="preserve">ბეტონი </t>
    </r>
    <r>
      <rPr>
        <sz val="10"/>
        <rFont val="Calibri"/>
        <family val="2"/>
      </rPr>
      <t>B</t>
    </r>
    <r>
      <rPr>
        <sz val="9"/>
        <rFont val="Sylfaen"/>
        <family val="1"/>
      </rPr>
      <t>–15</t>
    </r>
  </si>
  <si>
    <t>ბალიში ზიდვა 5 კმ</t>
  </si>
  <si>
    <r>
      <t xml:space="preserve">ჯამი </t>
    </r>
    <r>
      <rPr>
        <b/>
        <sz val="10"/>
        <rFont val="AcadNusx"/>
        <family val="0"/>
      </rPr>
      <t>I</t>
    </r>
  </si>
  <si>
    <t>ზედნადები ხარჯები  - 10%</t>
  </si>
  <si>
    <t xml:space="preserve">ჯამი </t>
  </si>
  <si>
    <t>მოგება  - 8%</t>
  </si>
  <si>
    <r>
      <t xml:space="preserve">სულ ჯამი </t>
    </r>
    <r>
      <rPr>
        <b/>
        <sz val="10"/>
        <rFont val="AcadNusx"/>
        <family val="0"/>
      </rPr>
      <t>I</t>
    </r>
  </si>
  <si>
    <t>II. სამონტაჟო სამუშაოები</t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</si>
  <si>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</si>
  <si>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>ალუმინის ძარღვიანი კაბელი კვეთით 2×2,5 კვ.მმ AПВ 95</t>
  </si>
  <si>
    <t>მჩხლეტავი ჩამჭერები  (PC-95X10. PN)</t>
  </si>
  <si>
    <t>ც</t>
  </si>
  <si>
    <t xml:space="preserve"> ერთნათურიანი დახურული ტიპის სანათის  მონტაჟი    ეკონათურით 30 ვტ </t>
  </si>
  <si>
    <t>სანათი დახურული 160 ვტ</t>
  </si>
  <si>
    <t xml:space="preserve">დიოდური ნათურა 30 ვტ </t>
  </si>
  <si>
    <t>იზოლატორის მონტაჟი</t>
  </si>
  <si>
    <t xml:space="preserve">იზოლატორი მინის </t>
  </si>
  <si>
    <t>კაკვის მონტაჟი</t>
  </si>
  <si>
    <t>ადგილობრივი წარმოების (საქ. კაბელი) თვითმზიდი  ალუმინის კაბელების მონტაჟი   СИП 2X16</t>
  </si>
  <si>
    <t>კმ</t>
  </si>
  <si>
    <t>თვითმზიდი  ალუმინის კაბელების   СИП 2X16</t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</si>
  <si>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</si>
  <si>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 xml:space="preserve">მრგვალი ფოლადი d=6მმ </t>
  </si>
  <si>
    <t xml:space="preserve">ფოლადის კუთხოვანას (40×40×3მმ) მოწყობა დამიწებისათვის   </t>
  </si>
  <si>
    <t>ფოლადის კუთხოვანა 40×40×3 მმ</t>
  </si>
  <si>
    <t>ფოლადის კონსტრუქციების შეღებვა</t>
  </si>
  <si>
    <t>კვ.მ</t>
  </si>
  <si>
    <t>საღებავი</t>
  </si>
  <si>
    <t>ოლიფა</t>
  </si>
  <si>
    <r>
      <t xml:space="preserve">ჯამი თავი </t>
    </r>
    <r>
      <rPr>
        <b/>
        <sz val="10"/>
        <rFont val="AcadNusx"/>
        <family val="0"/>
      </rPr>
      <t>II</t>
    </r>
  </si>
  <si>
    <t>ზედნადები ხარჯები  - 75% ხელფასიდან</t>
  </si>
  <si>
    <t>მოგება - 8%</t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</si>
  <si>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</si>
  <si>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</si>
  <si>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>sofel welaTis centris keTilmowyoba</t>
  </si>
  <si>
    <t xml:space="preserve"> Siga el. samontaJo samuSaoebze</t>
  </si>
  <si>
    <r>
      <rPr>
        <b/>
        <sz val="10"/>
        <rFont val="Calibri"/>
        <family val="2"/>
      </rPr>
      <t xml:space="preserve"> </t>
    </r>
    <r>
      <rPr>
        <b/>
        <sz val="10"/>
        <rFont val="AcadNusx"/>
        <family val="0"/>
      </rPr>
      <t>sip CamWerebi gare gayvanilobis CarTvisaTvis</t>
    </r>
  </si>
  <si>
    <t xml:space="preserve">saxarjTaRricxvo Rirebuleba </t>
  </si>
  <si>
    <t>ღირებულება</t>
  </si>
  <si>
    <t xml:space="preserve"> lokaluri xarjTaRricxva #3</t>
  </si>
  <si>
    <t xml:space="preserve">        lokalur-resursuli xarjTaRricxva #2</t>
  </si>
  <si>
    <t>lokalur-resursuli xarjTaRricxva #1</t>
  </si>
  <si>
    <r>
      <t xml:space="preserve">ლოკალურ–რესურსული ხარჯთაღრიცხვა </t>
    </r>
    <r>
      <rPr>
        <b/>
        <sz val="12"/>
        <rFont val="Calibri"/>
        <family val="2"/>
      </rPr>
      <t>№4</t>
    </r>
  </si>
  <si>
    <t>sof. welaTis gare ganaTebis qselis  mowyoba-2 cali da arsebul qselze daerTeba</t>
  </si>
</sst>
</file>

<file path=xl/styles.xml><?xml version="1.0" encoding="utf-8"?>
<styleSheet xmlns="http://schemas.openxmlformats.org/spreadsheetml/2006/main">
  <numFmts count="5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0.000"/>
    <numFmt numFmtId="205" formatCode="0.0000"/>
    <numFmt numFmtId="206" formatCode="0.0"/>
  </numFmts>
  <fonts count="74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1"/>
      <name val="AcadNusx"/>
      <family val="0"/>
    </font>
    <font>
      <i/>
      <sz val="10"/>
      <name val="AcadNusx"/>
      <family val="0"/>
    </font>
    <font>
      <sz val="10"/>
      <name val="Calibri"/>
      <family val="2"/>
    </font>
    <font>
      <sz val="10"/>
      <name val="Sylfaen"/>
      <family val="1"/>
    </font>
    <font>
      <b/>
      <sz val="10"/>
      <name val="AcadMtavr"/>
      <family val="0"/>
    </font>
    <font>
      <b/>
      <sz val="10"/>
      <color indexed="8"/>
      <name val="AcadNusx"/>
      <family val="0"/>
    </font>
    <font>
      <b/>
      <sz val="11"/>
      <name val="Sylfaen"/>
      <family val="1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LitNusx"/>
      <family val="2"/>
    </font>
    <font>
      <vertAlign val="superscript"/>
      <sz val="10"/>
      <name val="LitNusx"/>
      <family val="0"/>
    </font>
    <font>
      <b/>
      <sz val="10"/>
      <name val="LitNusx"/>
      <family val="0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b/>
      <sz val="11"/>
      <color indexed="8"/>
      <name val="AcadNusx"/>
      <family val="0"/>
    </font>
    <font>
      <sz val="10"/>
      <color indexed="8"/>
      <name val="AcadNusx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9"/>
      <color indexed="8"/>
      <name val="Calibri"/>
      <family val="2"/>
    </font>
    <font>
      <b/>
      <sz val="8"/>
      <name val="AcadNusx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4"/>
      <name val="AcadNusx"/>
      <family val="0"/>
    </font>
    <font>
      <b/>
      <sz val="12"/>
      <name val="AcadNusx"/>
      <family val="0"/>
    </font>
    <font>
      <b/>
      <sz val="12"/>
      <name val="Sylfae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3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 quotePrefix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top" wrapText="1"/>
    </xf>
    <xf numFmtId="204" fontId="0" fillId="0" borderId="0" xfId="0" applyNumberFormat="1" applyAlignment="1">
      <alignment/>
    </xf>
    <xf numFmtId="1" fontId="2" fillId="33" borderId="20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06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206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top" wrapText="1"/>
    </xf>
    <xf numFmtId="1" fontId="2" fillId="0" borderId="11" xfId="0" applyNumberFormat="1" applyFont="1" applyBorder="1" applyAlignment="1" quotePrefix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33" borderId="11" xfId="61" applyFont="1" applyFill="1" applyBorder="1" applyAlignment="1">
      <alignment horizontal="center" vertical="top"/>
      <protection/>
    </xf>
    <xf numFmtId="0" fontId="70" fillId="33" borderId="0" xfId="0" applyFont="1" applyFill="1" applyAlignment="1">
      <alignment vertical="top" wrapText="1"/>
    </xf>
    <xf numFmtId="0" fontId="5" fillId="33" borderId="11" xfId="61" applyFont="1" applyFill="1" applyBorder="1" applyAlignment="1">
      <alignment horizontal="center" vertical="top"/>
      <protection/>
    </xf>
    <xf numFmtId="206" fontId="5" fillId="33" borderId="11" xfId="61" applyNumberFormat="1" applyFont="1" applyFill="1" applyBorder="1" applyAlignment="1">
      <alignment horizontal="center" vertical="top"/>
      <protection/>
    </xf>
    <xf numFmtId="2" fontId="3" fillId="33" borderId="11" xfId="61" applyNumberFormat="1" applyFont="1" applyFill="1" applyBorder="1" applyAlignment="1">
      <alignment horizontal="center" vertical="top"/>
      <protection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06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6" fontId="1" fillId="33" borderId="11" xfId="0" applyNumberFormat="1" applyFont="1" applyFill="1" applyBorder="1" applyAlignment="1">
      <alignment horizontal="center" vertical="center" wrapText="1"/>
    </xf>
    <xf numFmtId="204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206" fontId="16" fillId="33" borderId="11" xfId="0" applyNumberFormat="1" applyFont="1" applyFill="1" applyBorder="1" applyAlignment="1">
      <alignment horizontal="center" vertical="center" wrapText="1"/>
    </xf>
    <xf numFmtId="205" fontId="1" fillId="33" borderId="11" xfId="0" applyNumberFormat="1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8" fillId="33" borderId="11" xfId="0" applyNumberFormat="1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 quotePrefix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204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1" fillId="33" borderId="11" xfId="0" applyNumberFormat="1" applyFont="1" applyFill="1" applyBorder="1" applyAlignment="1" quotePrefix="1">
      <alignment horizontal="center" vertical="center" wrapText="1"/>
    </xf>
    <xf numFmtId="1" fontId="1" fillId="33" borderId="11" xfId="0" applyNumberFormat="1" applyFont="1" applyFill="1" applyBorder="1" applyAlignment="1" quotePrefix="1">
      <alignment horizontal="center" vertical="center" wrapText="1"/>
    </xf>
    <xf numFmtId="0" fontId="1" fillId="33" borderId="11" xfId="0" applyNumberFormat="1" applyFont="1" applyFill="1" applyBorder="1" applyAlignment="1" quotePrefix="1">
      <alignment horizontal="center" vertical="center" wrapText="1"/>
    </xf>
    <xf numFmtId="0" fontId="1" fillId="0" borderId="16" xfId="0" applyFont="1" applyBorder="1" applyAlignment="1" quotePrefix="1">
      <alignment horizontal="center" vertical="center" wrapText="1"/>
    </xf>
    <xf numFmtId="0" fontId="1" fillId="0" borderId="18" xfId="0" applyFont="1" applyBorder="1" applyAlignment="1" quotePrefix="1">
      <alignment horizontal="center" vertical="top" wrapText="1"/>
    </xf>
    <xf numFmtId="0" fontId="1" fillId="0" borderId="16" xfId="0" applyFont="1" applyBorder="1" applyAlignment="1" quotePrefix="1">
      <alignment horizontal="center" vertical="top" wrapText="1"/>
    </xf>
    <xf numFmtId="205" fontId="2" fillId="33" borderId="11" xfId="0" applyNumberFormat="1" applyFont="1" applyFill="1" applyBorder="1" applyAlignment="1">
      <alignment horizontal="center" vertical="center" wrapText="1"/>
    </xf>
    <xf numFmtId="204" fontId="2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204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 quotePrefix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0" fontId="71" fillId="33" borderId="11" xfId="0" applyNumberFormat="1" applyFont="1" applyFill="1" applyBorder="1" applyAlignment="1">
      <alignment horizontal="center" vertical="center" wrapText="1"/>
    </xf>
    <xf numFmtId="2" fontId="72" fillId="33" borderId="11" xfId="0" applyNumberFormat="1" applyFont="1" applyFill="1" applyBorder="1" applyAlignment="1">
      <alignment horizontal="center" vertical="center" wrapText="1"/>
    </xf>
    <xf numFmtId="205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vertical="center" textRotation="90" wrapText="1"/>
    </xf>
    <xf numFmtId="0" fontId="42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73" fillId="0" borderId="11" xfId="0" applyFont="1" applyBorder="1" applyAlignment="1">
      <alignment wrapText="1"/>
    </xf>
    <xf numFmtId="0" fontId="2" fillId="0" borderId="10" xfId="0" applyFont="1" applyBorder="1" applyAlignment="1" quotePrefix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04" fontId="46" fillId="0" borderId="10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04" fontId="2" fillId="0" borderId="11" xfId="0" applyNumberFormat="1" applyFont="1" applyBorder="1" applyAlignment="1">
      <alignment horizontal="center" vertical="center" wrapText="1"/>
    </xf>
    <xf numFmtId="204" fontId="2" fillId="0" borderId="0" xfId="0" applyNumberFormat="1" applyFont="1" applyAlignment="1">
      <alignment wrapText="1"/>
    </xf>
    <xf numFmtId="0" fontId="47" fillId="0" borderId="20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vertical="center" wrapText="1"/>
    </xf>
    <xf numFmtId="204" fontId="42" fillId="0" borderId="0" xfId="0" applyNumberFormat="1" applyFont="1" applyAlignment="1">
      <alignment/>
    </xf>
    <xf numFmtId="0" fontId="4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0" fontId="42" fillId="0" borderId="0" xfId="0" applyFont="1" applyAlignment="1">
      <alignment vertical="top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204" fontId="16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1" xfId="61" applyFont="1" applyFill="1" applyBorder="1" applyAlignment="1">
      <alignment horizontal="left" vertical="center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49" fontId="8" fillId="33" borderId="11" xfId="0" applyNumberFormat="1" applyFont="1" applyFill="1" applyBorder="1" applyAlignment="1">
      <alignment horizontal="center" vertical="center" textRotation="90" wrapText="1"/>
    </xf>
    <xf numFmtId="2" fontId="8" fillId="33" borderId="11" xfId="0" applyNumberFormat="1" applyFont="1" applyFill="1" applyBorder="1" applyAlignment="1">
      <alignment horizontal="center" vertical="center" textRotation="90" wrapText="1"/>
    </xf>
    <xf numFmtId="2" fontId="8" fillId="33" borderId="10" xfId="0" applyNumberFormat="1" applyFont="1" applyFill="1" applyBorder="1" applyAlignment="1">
      <alignment horizontal="center" vertical="center" textRotation="90" wrapText="1"/>
    </xf>
    <xf numFmtId="0" fontId="19" fillId="33" borderId="22" xfId="0" applyFont="1" applyFill="1" applyBorder="1" applyAlignment="1">
      <alignment horizontal="center" vertical="top" wrapText="1"/>
    </xf>
    <xf numFmtId="0" fontId="19" fillId="33" borderId="24" xfId="0" applyFont="1" applyFill="1" applyBorder="1" applyAlignment="1" quotePrefix="1">
      <alignment horizontal="center" vertical="top" wrapText="1"/>
    </xf>
    <xf numFmtId="0" fontId="19" fillId="33" borderId="23" xfId="0" applyFont="1" applyFill="1" applyBorder="1" applyAlignment="1" quotePrefix="1">
      <alignment horizontal="center" vertical="top" wrapText="1"/>
    </xf>
    <xf numFmtId="0" fontId="18" fillId="33" borderId="0" xfId="0" applyFont="1" applyFill="1" applyAlignment="1">
      <alignment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1" fillId="33" borderId="20" xfId="61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1" xfId="61" applyFont="1" applyFill="1" applyBorder="1" applyAlignment="1">
      <alignment horizontal="center" vertical="center"/>
      <protection/>
    </xf>
    <xf numFmtId="2" fontId="1" fillId="33" borderId="11" xfId="61" applyNumberFormat="1" applyFont="1" applyFill="1" applyBorder="1" applyAlignment="1">
      <alignment horizontal="center" vertical="center"/>
      <protection/>
    </xf>
    <xf numFmtId="204" fontId="2" fillId="33" borderId="11" xfId="61" applyNumberFormat="1" applyFont="1" applyFill="1" applyBorder="1" applyAlignment="1">
      <alignment horizontal="center" vertical="center"/>
      <protection/>
    </xf>
    <xf numFmtId="2" fontId="1" fillId="33" borderId="11" xfId="61" applyNumberFormat="1" applyFont="1" applyFill="1" applyBorder="1" applyAlignment="1">
      <alignment horizontal="center" vertical="top"/>
      <protection/>
    </xf>
    <xf numFmtId="2" fontId="2" fillId="33" borderId="11" xfId="61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2" fillId="33" borderId="15" xfId="61" applyFont="1" applyFill="1" applyBorder="1" applyAlignment="1">
      <alignment horizontal="center" vertical="top"/>
      <protection/>
    </xf>
    <xf numFmtId="0" fontId="1" fillId="33" borderId="11" xfId="61" applyFont="1" applyFill="1" applyBorder="1" applyAlignment="1">
      <alignment vertical="center"/>
      <protection/>
    </xf>
    <xf numFmtId="0" fontId="1" fillId="33" borderId="11" xfId="61" applyFont="1" applyFill="1" applyBorder="1" applyAlignment="1">
      <alignment horizontal="center" vertical="top"/>
      <protection/>
    </xf>
    <xf numFmtId="0" fontId="8" fillId="33" borderId="11" xfId="0" applyFont="1" applyFill="1" applyBorder="1" applyAlignment="1">
      <alignment/>
    </xf>
    <xf numFmtId="0" fontId="2" fillId="33" borderId="13" xfId="61" applyFont="1" applyFill="1" applyBorder="1" applyAlignment="1">
      <alignment horizontal="center" vertical="top"/>
      <protection/>
    </xf>
    <xf numFmtId="0" fontId="1" fillId="33" borderId="11" xfId="61" applyFont="1" applyFill="1" applyBorder="1" applyAlignment="1">
      <alignment horizontal="left" vertical="center"/>
      <protection/>
    </xf>
    <xf numFmtId="0" fontId="1" fillId="33" borderId="11" xfId="61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204" fontId="8" fillId="33" borderId="11" xfId="0" applyNumberFormat="1" applyFont="1" applyFill="1" applyBorder="1" applyAlignment="1" quotePrefix="1">
      <alignment horizontal="center" vertical="center" wrapText="1"/>
    </xf>
    <xf numFmtId="2" fontId="8" fillId="33" borderId="11" xfId="0" applyNumberFormat="1" applyFont="1" applyFill="1" applyBorder="1" applyAlignment="1" quotePrefix="1">
      <alignment horizontal="center" vertical="center" wrapText="1"/>
    </xf>
    <xf numFmtId="0" fontId="8" fillId="33" borderId="11" xfId="0" applyNumberFormat="1" applyFont="1" applyFill="1" applyBorder="1" applyAlignment="1" quotePrefix="1">
      <alignment horizontal="center" vertical="center" wrapText="1"/>
    </xf>
    <xf numFmtId="1" fontId="8" fillId="33" borderId="11" xfId="0" applyNumberFormat="1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/>
    </xf>
    <xf numFmtId="0" fontId="8" fillId="33" borderId="1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 quotePrefix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19" fillId="33" borderId="20" xfId="0" applyFont="1" applyFill="1" applyBorder="1" applyAlignment="1">
      <alignment horizontal="center" vertical="center" wrapText="1"/>
    </xf>
    <xf numFmtId="2" fontId="19" fillId="33" borderId="20" xfId="0" applyNumberFormat="1" applyFont="1" applyFill="1" applyBorder="1" applyAlignment="1">
      <alignment horizontal="center" vertical="center" wrapText="1"/>
    </xf>
    <xf numFmtId="2" fontId="19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04" fontId="19" fillId="33" borderId="11" xfId="0" applyNumberFormat="1" applyFont="1" applyFill="1" applyBorder="1" applyAlignment="1">
      <alignment horizontal="center" vertical="center" wrapText="1"/>
    </xf>
    <xf numFmtId="204" fontId="8" fillId="33" borderId="11" xfId="0" applyNumberFormat="1" applyFont="1" applyFill="1" applyBorder="1" applyAlignment="1">
      <alignment horizontal="center" vertical="center" wrapText="1"/>
    </xf>
    <xf numFmtId="206" fontId="19" fillId="33" borderId="11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38.57421875" style="0" customWidth="1"/>
    <col min="4" max="4" width="16.421875" style="0" customWidth="1"/>
    <col min="5" max="5" width="16.28125" style="0" customWidth="1"/>
    <col min="6" max="6" width="16.140625" style="0" customWidth="1"/>
    <col min="7" max="7" width="16.7109375" style="0" customWidth="1"/>
    <col min="8" max="8" width="15.7109375" style="0" customWidth="1"/>
    <col min="9" max="9" width="0.13671875" style="0" customWidth="1"/>
  </cols>
  <sheetData>
    <row r="1" spans="1:9" s="194" customFormat="1" ht="56.25" customHeight="1">
      <c r="A1" s="349" t="s">
        <v>41</v>
      </c>
      <c r="B1" s="349"/>
      <c r="C1" s="349"/>
      <c r="D1" s="349"/>
      <c r="E1" s="349"/>
      <c r="F1" s="349"/>
      <c r="G1" s="349"/>
      <c r="H1" s="349"/>
      <c r="I1" s="193"/>
    </row>
    <row r="2" spans="1:9" s="194" customFormat="1" ht="35.25" customHeight="1">
      <c r="A2" s="230" t="s">
        <v>239</v>
      </c>
      <c r="B2" s="230"/>
      <c r="C2" s="230"/>
      <c r="D2" s="230"/>
      <c r="E2" s="230"/>
      <c r="F2" s="230"/>
      <c r="G2" s="230"/>
      <c r="H2" s="230"/>
      <c r="I2" s="53"/>
    </row>
    <row r="3" spans="1:9" s="194" customFormat="1" ht="20.25" customHeight="1">
      <c r="A3" s="196" t="s">
        <v>42</v>
      </c>
      <c r="B3" s="196"/>
      <c r="C3" s="197" t="s">
        <v>37</v>
      </c>
      <c r="D3" s="198" t="s">
        <v>242</v>
      </c>
      <c r="E3" s="199"/>
      <c r="F3" s="199"/>
      <c r="G3" s="200"/>
      <c r="H3" s="201" t="s">
        <v>43</v>
      </c>
      <c r="I3" s="193"/>
    </row>
    <row r="4" spans="1:9" s="194" customFormat="1" ht="48.75" customHeight="1">
      <c r="A4" s="202"/>
      <c r="B4" s="203"/>
      <c r="C4" s="204"/>
      <c r="D4" s="205" t="s">
        <v>38</v>
      </c>
      <c r="E4" s="205" t="s">
        <v>39</v>
      </c>
      <c r="F4" s="206" t="s">
        <v>44</v>
      </c>
      <c r="G4" s="205" t="s">
        <v>45</v>
      </c>
      <c r="H4" s="207"/>
      <c r="I4" s="193"/>
    </row>
    <row r="5" spans="1:9" s="194" customFormat="1" ht="39" customHeight="1">
      <c r="A5" s="208">
        <v>1</v>
      </c>
      <c r="B5" s="209"/>
      <c r="C5" s="64" t="s">
        <v>143</v>
      </c>
      <c r="D5" s="210"/>
      <c r="E5" s="211"/>
      <c r="F5" s="212"/>
      <c r="G5" s="212"/>
      <c r="H5" s="213"/>
      <c r="I5" s="214"/>
    </row>
    <row r="6" spans="1:9" s="194" customFormat="1" ht="36" customHeight="1">
      <c r="A6" s="208">
        <v>2</v>
      </c>
      <c r="B6" s="209"/>
      <c r="C6" s="64" t="s">
        <v>240</v>
      </c>
      <c r="D6" s="210"/>
      <c r="E6" s="211"/>
      <c r="F6" s="212"/>
      <c r="G6" s="212"/>
      <c r="H6" s="213"/>
      <c r="I6" s="214"/>
    </row>
    <row r="7" spans="1:9" s="194" customFormat="1" ht="38.25" customHeight="1">
      <c r="A7" s="208">
        <v>3</v>
      </c>
      <c r="B7" s="209"/>
      <c r="C7" s="64" t="s">
        <v>144</v>
      </c>
      <c r="D7" s="210"/>
      <c r="E7" s="211"/>
      <c r="F7" s="212"/>
      <c r="G7" s="212"/>
      <c r="H7" s="213"/>
      <c r="I7" s="214"/>
    </row>
    <row r="8" spans="1:9" s="194" customFormat="1" ht="53.25" customHeight="1">
      <c r="A8" s="208">
        <v>4</v>
      </c>
      <c r="B8" s="209"/>
      <c r="C8" s="64" t="s">
        <v>172</v>
      </c>
      <c r="D8" s="210"/>
      <c r="E8" s="211"/>
      <c r="F8" s="212"/>
      <c r="G8" s="212"/>
      <c r="H8" s="213"/>
      <c r="I8" s="214"/>
    </row>
    <row r="9" spans="1:9" s="194" customFormat="1" ht="19.5" customHeight="1">
      <c r="A9" s="152"/>
      <c r="B9" s="215"/>
      <c r="C9" s="64" t="s">
        <v>59</v>
      </c>
      <c r="D9" s="216"/>
      <c r="E9" s="217"/>
      <c r="F9" s="217"/>
      <c r="G9" s="217"/>
      <c r="H9" s="217"/>
      <c r="I9" s="218">
        <f>D9+E9</f>
        <v>0</v>
      </c>
    </row>
    <row r="10" spans="1:9" s="194" customFormat="1" ht="20.25" customHeight="1">
      <c r="A10" s="85"/>
      <c r="B10" s="219"/>
      <c r="C10" s="152" t="s">
        <v>46</v>
      </c>
      <c r="D10" s="220"/>
      <c r="E10" s="220"/>
      <c r="F10" s="220"/>
      <c r="G10" s="220"/>
      <c r="H10" s="220"/>
      <c r="I10" s="221"/>
    </row>
    <row r="11" spans="1:9" s="194" customFormat="1" ht="20.25" customHeight="1">
      <c r="A11" s="222"/>
      <c r="B11" s="222"/>
      <c r="C11" s="152" t="s">
        <v>47</v>
      </c>
      <c r="D11" s="216"/>
      <c r="E11" s="216"/>
      <c r="F11" s="216"/>
      <c r="G11" s="216"/>
      <c r="H11" s="216"/>
      <c r="I11" s="221">
        <f>G11+E11+D11</f>
        <v>0</v>
      </c>
    </row>
    <row r="12" ht="12.75">
      <c r="I12" s="54"/>
    </row>
    <row r="13" ht="12.75">
      <c r="I13" s="54"/>
    </row>
    <row r="14" spans="3:9" ht="15">
      <c r="C14" s="81"/>
      <c r="E14" s="88"/>
      <c r="I14" s="54">
        <f>100000/1.18/1.03</f>
        <v>82277.43952608196</v>
      </c>
    </row>
    <row r="15" s="176" customFormat="1" ht="18" customHeight="1"/>
    <row r="16" s="176" customFormat="1" ht="21" customHeight="1"/>
  </sheetData>
  <sheetProtection/>
  <mergeCells count="9">
    <mergeCell ref="A15:IV15"/>
    <mergeCell ref="A16:IV16"/>
    <mergeCell ref="A1:H1"/>
    <mergeCell ref="A2:H2"/>
    <mergeCell ref="A3:A4"/>
    <mergeCell ref="B3:B4"/>
    <mergeCell ref="C3:C4"/>
    <mergeCell ref="D3:G3"/>
    <mergeCell ref="H3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view="pageBreakPreview" zoomScale="110" zoomScaleSheetLayoutView="110" zoomScalePageLayoutView="0" workbookViewId="0" topLeftCell="A109">
      <selection activeCell="A60" sqref="A60"/>
    </sheetView>
  </sheetViews>
  <sheetFormatPr defaultColWidth="9.140625" defaultRowHeight="12.75"/>
  <cols>
    <col min="1" max="1" width="3.00390625" style="0" customWidth="1"/>
    <col min="2" max="2" width="38.57421875" style="0" customWidth="1"/>
    <col min="3" max="3" width="8.421875" style="0" customWidth="1"/>
    <col min="4" max="4" width="8.28125" style="0" customWidth="1"/>
    <col min="5" max="6" width="8.7109375" style="0" customWidth="1"/>
    <col min="7" max="7" width="10.28125" style="0" customWidth="1"/>
    <col min="8" max="8" width="8.421875" style="0" customWidth="1"/>
    <col min="9" max="9" width="8.7109375" style="0" customWidth="1"/>
    <col min="11" max="11" width="9.421875" style="0" customWidth="1"/>
    <col min="13" max="13" width="0.13671875" style="0" customWidth="1"/>
    <col min="14" max="14" width="9.140625" style="0" hidden="1" customWidth="1"/>
  </cols>
  <sheetData>
    <row r="1" spans="1:12" s="224" customFormat="1" ht="26.25" customHeight="1">
      <c r="A1" s="195" t="s">
        <v>246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224" customFormat="1" ht="28.5" customHeight="1">
      <c r="A2" s="225" t="s">
        <v>136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s="28" customFormat="1" ht="46.5" customHeight="1">
      <c r="A3" s="182" t="s">
        <v>36</v>
      </c>
      <c r="B3" s="182" t="s">
        <v>1</v>
      </c>
      <c r="C3" s="177" t="s">
        <v>2</v>
      </c>
      <c r="D3" s="185" t="s">
        <v>3</v>
      </c>
      <c r="E3" s="186"/>
      <c r="F3" s="187" t="s">
        <v>4</v>
      </c>
      <c r="G3" s="188"/>
      <c r="H3" s="178" t="s">
        <v>5</v>
      </c>
      <c r="I3" s="179"/>
      <c r="J3" s="178" t="s">
        <v>6</v>
      </c>
      <c r="K3" s="179"/>
      <c r="L3" s="180" t="s">
        <v>58</v>
      </c>
    </row>
    <row r="4" spans="1:12" s="28" customFormat="1" ht="66.75" customHeight="1">
      <c r="A4" s="183"/>
      <c r="B4" s="183"/>
      <c r="C4" s="184"/>
      <c r="D4" s="2" t="s">
        <v>7</v>
      </c>
      <c r="E4" s="2" t="s">
        <v>124</v>
      </c>
      <c r="F4" s="4" t="s">
        <v>8</v>
      </c>
      <c r="G4" s="4" t="s">
        <v>114</v>
      </c>
      <c r="H4" s="4" t="s">
        <v>8</v>
      </c>
      <c r="I4" s="4" t="s">
        <v>114</v>
      </c>
      <c r="J4" s="4" t="s">
        <v>8</v>
      </c>
      <c r="K4" s="4" t="s">
        <v>114</v>
      </c>
      <c r="L4" s="181"/>
    </row>
    <row r="5" spans="1:13" s="29" customFormat="1" ht="23.25" customHeight="1">
      <c r="A5" s="226" t="s">
        <v>127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  <c r="M5" s="75"/>
    </row>
    <row r="6" spans="1:13" s="29" customFormat="1" ht="44.25" customHeight="1">
      <c r="A6" s="137">
        <v>1</v>
      </c>
      <c r="B6" s="93" t="s">
        <v>133</v>
      </c>
      <c r="C6" s="93" t="s">
        <v>129</v>
      </c>
      <c r="D6" s="93"/>
      <c r="E6" s="93">
        <v>4.5</v>
      </c>
      <c r="F6" s="93"/>
      <c r="G6" s="93"/>
      <c r="H6" s="93"/>
      <c r="I6" s="93"/>
      <c r="J6" s="93"/>
      <c r="K6" s="93"/>
      <c r="L6" s="94"/>
      <c r="M6" s="75"/>
    </row>
    <row r="7" spans="1:13" s="29" customFormat="1" ht="23.25" customHeight="1">
      <c r="A7" s="137"/>
      <c r="B7" s="155" t="s">
        <v>11</v>
      </c>
      <c r="C7" s="156" t="s">
        <v>12</v>
      </c>
      <c r="D7" s="154">
        <v>10.58</v>
      </c>
      <c r="E7" s="108">
        <v>47.61</v>
      </c>
      <c r="F7" s="91"/>
      <c r="G7" s="108"/>
      <c r="H7" s="91"/>
      <c r="I7" s="108"/>
      <c r="J7" s="91"/>
      <c r="K7" s="108"/>
      <c r="L7" s="90"/>
      <c r="M7" s="75"/>
    </row>
    <row r="8" spans="1:12" s="29" customFormat="1" ht="57" customHeight="1">
      <c r="A8" s="160">
        <v>2</v>
      </c>
      <c r="B8" s="152" t="s">
        <v>79</v>
      </c>
      <c r="C8" s="153" t="s">
        <v>10</v>
      </c>
      <c r="D8" s="154"/>
      <c r="E8" s="163">
        <v>0.0288</v>
      </c>
      <c r="F8" s="91"/>
      <c r="G8" s="108"/>
      <c r="H8" s="91"/>
      <c r="I8" s="108"/>
      <c r="J8" s="91"/>
      <c r="K8" s="108"/>
      <c r="L8" s="92"/>
    </row>
    <row r="9" spans="1:20" s="29" customFormat="1" ht="21" customHeight="1">
      <c r="A9" s="161"/>
      <c r="B9" s="149" t="s">
        <v>11</v>
      </c>
      <c r="C9" s="150" t="s">
        <v>12</v>
      </c>
      <c r="D9" s="151">
        <v>206</v>
      </c>
      <c r="E9" s="108">
        <v>5.93</v>
      </c>
      <c r="F9" s="91"/>
      <c r="G9" s="108"/>
      <c r="H9" s="91"/>
      <c r="I9" s="108"/>
      <c r="J9" s="91"/>
      <c r="K9" s="108"/>
      <c r="L9" s="90"/>
      <c r="T9" s="29">
        <v>4.5</v>
      </c>
    </row>
    <row r="10" spans="1:13" s="28" customFormat="1" ht="73.5" customHeight="1">
      <c r="A10" s="38">
        <v>3</v>
      </c>
      <c r="B10" s="152" t="s">
        <v>135</v>
      </c>
      <c r="C10" s="153" t="s">
        <v>10</v>
      </c>
      <c r="D10" s="154"/>
      <c r="E10" s="104">
        <v>0.048</v>
      </c>
      <c r="F10" s="89"/>
      <c r="G10" s="108"/>
      <c r="H10" s="91"/>
      <c r="I10" s="108"/>
      <c r="J10" s="91"/>
      <c r="K10" s="108"/>
      <c r="L10" s="92"/>
      <c r="M10" s="30"/>
    </row>
    <row r="11" spans="1:13" s="28" customFormat="1" ht="20.25" customHeight="1">
      <c r="A11" s="39"/>
      <c r="B11" s="149" t="s">
        <v>13</v>
      </c>
      <c r="C11" s="150" t="s">
        <v>12</v>
      </c>
      <c r="D11" s="151">
        <v>450</v>
      </c>
      <c r="E11" s="108">
        <v>21.6</v>
      </c>
      <c r="F11" s="89"/>
      <c r="G11" s="108"/>
      <c r="H11" s="91"/>
      <c r="I11" s="108"/>
      <c r="J11" s="91"/>
      <c r="K11" s="108"/>
      <c r="L11" s="90"/>
      <c r="M11" s="30"/>
    </row>
    <row r="12" spans="1:13" s="28" customFormat="1" ht="22.5" customHeight="1">
      <c r="A12" s="39"/>
      <c r="B12" s="149" t="s">
        <v>15</v>
      </c>
      <c r="C12" s="150" t="s">
        <v>16</v>
      </c>
      <c r="D12" s="151">
        <v>37</v>
      </c>
      <c r="E12" s="108">
        <v>1.78</v>
      </c>
      <c r="F12" s="89"/>
      <c r="G12" s="108"/>
      <c r="H12" s="91"/>
      <c r="I12" s="108"/>
      <c r="J12" s="91"/>
      <c r="K12" s="108"/>
      <c r="L12" s="90"/>
      <c r="M12" s="30"/>
    </row>
    <row r="13" spans="1:13" s="28" customFormat="1" ht="27" customHeight="1">
      <c r="A13" s="40"/>
      <c r="B13" s="155" t="s">
        <v>81</v>
      </c>
      <c r="C13" s="156" t="s">
        <v>14</v>
      </c>
      <c r="D13" s="154">
        <v>102</v>
      </c>
      <c r="E13" s="157">
        <v>4.9</v>
      </c>
      <c r="F13" s="116"/>
      <c r="G13" s="158"/>
      <c r="H13" s="159"/>
      <c r="I13" s="158"/>
      <c r="J13" s="159"/>
      <c r="K13" s="158"/>
      <c r="L13" s="158"/>
      <c r="M13" s="30">
        <f>2.4*28.96</f>
        <v>69.504</v>
      </c>
    </row>
    <row r="14" spans="1:13" s="28" customFormat="1" ht="27.75" customHeight="1">
      <c r="A14" s="40"/>
      <c r="B14" s="155" t="s">
        <v>51</v>
      </c>
      <c r="C14" s="156" t="s">
        <v>14</v>
      </c>
      <c r="D14" s="154">
        <v>1.72</v>
      </c>
      <c r="E14" s="108">
        <v>0.08</v>
      </c>
      <c r="F14" s="89"/>
      <c r="G14" s="108"/>
      <c r="H14" s="91"/>
      <c r="I14" s="108"/>
      <c r="J14" s="91"/>
      <c r="K14" s="108"/>
      <c r="L14" s="90"/>
      <c r="M14" s="30"/>
    </row>
    <row r="15" spans="1:13" s="28" customFormat="1" ht="30" customHeight="1">
      <c r="A15" s="41"/>
      <c r="B15" s="149" t="s">
        <v>19</v>
      </c>
      <c r="C15" s="150" t="s">
        <v>16</v>
      </c>
      <c r="D15" s="151">
        <v>13</v>
      </c>
      <c r="E15" s="108">
        <v>0.62</v>
      </c>
      <c r="F15" s="89"/>
      <c r="G15" s="108"/>
      <c r="H15" s="91"/>
      <c r="I15" s="108"/>
      <c r="J15" s="91"/>
      <c r="K15" s="108"/>
      <c r="L15" s="90"/>
      <c r="M15" s="30"/>
    </row>
    <row r="16" spans="1:13" s="28" customFormat="1" ht="111" customHeight="1">
      <c r="A16" s="38">
        <v>4</v>
      </c>
      <c r="B16" s="152" t="s">
        <v>130</v>
      </c>
      <c r="C16" s="153" t="s">
        <v>24</v>
      </c>
      <c r="D16" s="154"/>
      <c r="E16" s="164">
        <f>M17/1000</f>
        <v>1.0174241</v>
      </c>
      <c r="F16" s="89"/>
      <c r="G16" s="108"/>
      <c r="H16" s="91"/>
      <c r="I16" s="108"/>
      <c r="J16" s="91"/>
      <c r="K16" s="108"/>
      <c r="L16" s="92"/>
      <c r="M16" s="30"/>
    </row>
    <row r="17" spans="1:13" s="28" customFormat="1" ht="18" customHeight="1">
      <c r="A17" s="39"/>
      <c r="B17" s="150" t="s">
        <v>13</v>
      </c>
      <c r="C17" s="150" t="s">
        <v>12</v>
      </c>
      <c r="D17" s="151">
        <v>52.2</v>
      </c>
      <c r="E17" s="108">
        <v>53.11</v>
      </c>
      <c r="F17" s="89"/>
      <c r="G17" s="108"/>
      <c r="H17" s="91"/>
      <c r="I17" s="108"/>
      <c r="J17" s="91"/>
      <c r="K17" s="108"/>
      <c r="L17" s="90"/>
      <c r="M17" s="50">
        <f>M19+M21+M22+M20+M23</f>
        <v>1017.4241</v>
      </c>
    </row>
    <row r="18" spans="1:13" s="28" customFormat="1" ht="27.75" customHeight="1">
      <c r="A18" s="39"/>
      <c r="B18" s="150" t="s">
        <v>15</v>
      </c>
      <c r="C18" s="150" t="s">
        <v>16</v>
      </c>
      <c r="D18" s="151">
        <v>8.29</v>
      </c>
      <c r="E18" s="108">
        <v>8.43</v>
      </c>
      <c r="F18" s="89"/>
      <c r="G18" s="108"/>
      <c r="H18" s="91"/>
      <c r="I18" s="108"/>
      <c r="J18" s="91"/>
      <c r="K18" s="108"/>
      <c r="L18" s="90"/>
      <c r="M18" s="30"/>
    </row>
    <row r="19" spans="1:14" s="28" customFormat="1" ht="15" customHeight="1">
      <c r="A19" s="40"/>
      <c r="B19" s="165"/>
      <c r="C19" s="3" t="s">
        <v>27</v>
      </c>
      <c r="D19" s="108" t="s">
        <v>49</v>
      </c>
      <c r="E19" s="110">
        <v>0</v>
      </c>
      <c r="F19" s="89"/>
      <c r="G19" s="108"/>
      <c r="H19" s="91"/>
      <c r="I19" s="108"/>
      <c r="J19" s="91"/>
      <c r="K19" s="108"/>
      <c r="L19" s="90"/>
      <c r="M19" s="30">
        <f>26.28*14.6</f>
        <v>383.688</v>
      </c>
      <c r="N19" s="28">
        <f>0.02896*14.6</f>
        <v>0.42281599999999997</v>
      </c>
    </row>
    <row r="20" spans="1:14" s="28" customFormat="1" ht="29.25" customHeight="1">
      <c r="A20" s="40"/>
      <c r="B20" s="165" t="s">
        <v>54</v>
      </c>
      <c r="C20" s="3" t="s">
        <v>27</v>
      </c>
      <c r="D20" s="108" t="s">
        <v>49</v>
      </c>
      <c r="E20" s="110">
        <v>10</v>
      </c>
      <c r="F20" s="89"/>
      <c r="G20" s="108"/>
      <c r="H20" s="91"/>
      <c r="I20" s="108"/>
      <c r="J20" s="91"/>
      <c r="K20" s="108"/>
      <c r="L20" s="90"/>
      <c r="M20" s="30">
        <f>1.05*10.85</f>
        <v>11.3925</v>
      </c>
      <c r="N20" s="28">
        <f>0.02896*10.85</f>
        <v>0.314216</v>
      </c>
    </row>
    <row r="21" spans="1:14" s="28" customFormat="1" ht="34.5" customHeight="1">
      <c r="A21" s="41"/>
      <c r="B21" s="165" t="s">
        <v>131</v>
      </c>
      <c r="C21" s="3" t="s">
        <v>21</v>
      </c>
      <c r="D21" s="108" t="s">
        <v>49</v>
      </c>
      <c r="E21" s="108">
        <v>0.4</v>
      </c>
      <c r="F21" s="89"/>
      <c r="G21" s="108"/>
      <c r="H21" s="91"/>
      <c r="I21" s="108"/>
      <c r="J21" s="91"/>
      <c r="K21" s="108"/>
      <c r="L21" s="90"/>
      <c r="M21" s="30">
        <f>1.25*47.1</f>
        <v>58.875</v>
      </c>
      <c r="N21" s="28">
        <f>28.96*0.0471</f>
        <v>1.3640160000000001</v>
      </c>
    </row>
    <row r="22" spans="1:14" s="28" customFormat="1" ht="24.75" customHeight="1">
      <c r="A22" s="82"/>
      <c r="B22" s="165" t="s">
        <v>52</v>
      </c>
      <c r="C22" s="3" t="s">
        <v>27</v>
      </c>
      <c r="D22" s="108" t="s">
        <v>49</v>
      </c>
      <c r="E22" s="108">
        <v>41</v>
      </c>
      <c r="F22" s="89"/>
      <c r="G22" s="108"/>
      <c r="H22" s="91"/>
      <c r="I22" s="108"/>
      <c r="J22" s="91"/>
      <c r="K22" s="108"/>
      <c r="L22" s="90"/>
      <c r="M22" s="30">
        <f>5.93*95.02</f>
        <v>563.4685999999999</v>
      </c>
      <c r="N22" s="28">
        <f>0.02896*5.93</f>
        <v>0.1717328</v>
      </c>
    </row>
    <row r="23" spans="1:14" s="28" customFormat="1" ht="24.75" customHeight="1">
      <c r="A23" s="40"/>
      <c r="B23" s="165">
        <v>0</v>
      </c>
      <c r="C23" s="3" t="s">
        <v>27</v>
      </c>
      <c r="D23" s="108" t="s">
        <v>49</v>
      </c>
      <c r="E23" s="108">
        <v>0</v>
      </c>
      <c r="F23" s="89"/>
      <c r="G23" s="108"/>
      <c r="H23" s="91"/>
      <c r="I23" s="108"/>
      <c r="J23" s="91"/>
      <c r="K23" s="108"/>
      <c r="L23" s="90"/>
      <c r="M23" s="30">
        <f>12.3*E23</f>
        <v>0</v>
      </c>
      <c r="N23" s="28">
        <f>0.02896*12.3</f>
        <v>0.356208</v>
      </c>
    </row>
    <row r="24" spans="1:13" s="28" customFormat="1" ht="23.25" customHeight="1">
      <c r="A24" s="40"/>
      <c r="B24" s="165" t="s">
        <v>25</v>
      </c>
      <c r="C24" s="3" t="s">
        <v>18</v>
      </c>
      <c r="D24" s="108">
        <v>20.7</v>
      </c>
      <c r="E24" s="108">
        <v>21.06</v>
      </c>
      <c r="F24" s="89"/>
      <c r="G24" s="108"/>
      <c r="H24" s="91"/>
      <c r="I24" s="108"/>
      <c r="J24" s="91"/>
      <c r="K24" s="108"/>
      <c r="L24" s="90"/>
      <c r="M24" s="30">
        <f>0.2*0.2*5</f>
        <v>0.20000000000000004</v>
      </c>
    </row>
    <row r="25" spans="1:13" s="28" customFormat="1" ht="22.5" customHeight="1">
      <c r="A25" s="41"/>
      <c r="B25" s="165" t="s">
        <v>19</v>
      </c>
      <c r="C25" s="3" t="s">
        <v>16</v>
      </c>
      <c r="D25" s="108">
        <v>2.78</v>
      </c>
      <c r="E25" s="108">
        <v>2.83</v>
      </c>
      <c r="F25" s="89"/>
      <c r="G25" s="108"/>
      <c r="H25" s="91"/>
      <c r="I25" s="108"/>
      <c r="J25" s="91"/>
      <c r="K25" s="108"/>
      <c r="L25" s="90"/>
      <c r="M25" s="30"/>
    </row>
    <row r="26" spans="1:13" s="28" customFormat="1" ht="54.75" customHeight="1">
      <c r="A26" s="76">
        <v>5</v>
      </c>
      <c r="B26" s="80" t="s">
        <v>115</v>
      </c>
      <c r="C26" s="66" t="s">
        <v>21</v>
      </c>
      <c r="D26" s="89"/>
      <c r="E26" s="104">
        <v>15</v>
      </c>
      <c r="F26" s="89"/>
      <c r="G26" s="108"/>
      <c r="H26" s="91"/>
      <c r="I26" s="108"/>
      <c r="J26" s="91"/>
      <c r="K26" s="108"/>
      <c r="L26" s="92"/>
      <c r="M26" s="30"/>
    </row>
    <row r="27" spans="1:13" s="28" customFormat="1" ht="19.5" customHeight="1">
      <c r="A27" s="40"/>
      <c r="B27" s="166" t="s">
        <v>33</v>
      </c>
      <c r="C27" s="74" t="s">
        <v>31</v>
      </c>
      <c r="D27" s="89">
        <v>0.68</v>
      </c>
      <c r="E27" s="108">
        <v>10.2</v>
      </c>
      <c r="F27" s="89"/>
      <c r="G27" s="108"/>
      <c r="H27" s="91"/>
      <c r="I27" s="108"/>
      <c r="J27" s="91"/>
      <c r="K27" s="108"/>
      <c r="L27" s="90"/>
      <c r="M27" s="30"/>
    </row>
    <row r="28" spans="1:13" s="28" customFormat="1" ht="20.25" customHeight="1">
      <c r="A28" s="40"/>
      <c r="B28" s="166" t="s">
        <v>34</v>
      </c>
      <c r="C28" s="74" t="s">
        <v>0</v>
      </c>
      <c r="D28" s="89">
        <v>0.012</v>
      </c>
      <c r="E28" s="108">
        <v>0.18</v>
      </c>
      <c r="F28" s="89"/>
      <c r="G28" s="108"/>
      <c r="H28" s="91"/>
      <c r="I28" s="108"/>
      <c r="J28" s="91"/>
      <c r="K28" s="108"/>
      <c r="L28" s="90"/>
      <c r="M28" s="30"/>
    </row>
    <row r="29" spans="1:13" s="28" customFormat="1" ht="28.5" customHeight="1">
      <c r="A29" s="40"/>
      <c r="B29" s="166" t="s">
        <v>116</v>
      </c>
      <c r="C29" s="74" t="s">
        <v>18</v>
      </c>
      <c r="D29" s="89">
        <v>0.246</v>
      </c>
      <c r="E29" s="108">
        <v>3.69</v>
      </c>
      <c r="F29" s="89"/>
      <c r="G29" s="108"/>
      <c r="H29" s="91"/>
      <c r="I29" s="108"/>
      <c r="J29" s="91"/>
      <c r="K29" s="108"/>
      <c r="L29" s="90"/>
      <c r="M29" s="30"/>
    </row>
    <row r="30" spans="1:13" s="28" customFormat="1" ht="28.5" customHeight="1">
      <c r="A30" s="40"/>
      <c r="B30" s="166" t="s">
        <v>117</v>
      </c>
      <c r="C30" s="74" t="s">
        <v>18</v>
      </c>
      <c r="D30" s="89">
        <v>0.027</v>
      </c>
      <c r="E30" s="108">
        <v>0.41</v>
      </c>
      <c r="F30" s="89"/>
      <c r="G30" s="108"/>
      <c r="H30" s="91"/>
      <c r="I30" s="108"/>
      <c r="J30" s="91"/>
      <c r="K30" s="108"/>
      <c r="L30" s="90"/>
      <c r="M30" s="30"/>
    </row>
    <row r="31" spans="1:13" s="28" customFormat="1" ht="20.25" customHeight="1">
      <c r="A31" s="40"/>
      <c r="B31" s="166" t="s">
        <v>32</v>
      </c>
      <c r="C31" s="74" t="s">
        <v>0</v>
      </c>
      <c r="D31" s="89">
        <v>0.0019</v>
      </c>
      <c r="E31" s="108">
        <v>0.03</v>
      </c>
      <c r="F31" s="89"/>
      <c r="G31" s="108"/>
      <c r="H31" s="91"/>
      <c r="I31" s="108"/>
      <c r="J31" s="91"/>
      <c r="K31" s="108"/>
      <c r="L31" s="90"/>
      <c r="M31" s="30"/>
    </row>
    <row r="32" spans="1:13" s="28" customFormat="1" ht="69" customHeight="1">
      <c r="A32" s="15">
        <v>6</v>
      </c>
      <c r="B32" s="152" t="s">
        <v>137</v>
      </c>
      <c r="C32" s="152" t="s">
        <v>14</v>
      </c>
      <c r="D32" s="108"/>
      <c r="E32" s="105">
        <v>1</v>
      </c>
      <c r="F32" s="91"/>
      <c r="G32" s="108"/>
      <c r="H32" s="91"/>
      <c r="I32" s="108"/>
      <c r="J32" s="91"/>
      <c r="K32" s="108"/>
      <c r="L32" s="92"/>
      <c r="M32" s="30"/>
    </row>
    <row r="33" spans="1:13" s="28" customFormat="1" ht="22.5" customHeight="1">
      <c r="A33" s="16"/>
      <c r="B33" s="165" t="s">
        <v>13</v>
      </c>
      <c r="C33" s="3" t="s">
        <v>12</v>
      </c>
      <c r="D33" s="108">
        <v>23.8</v>
      </c>
      <c r="E33" s="108">
        <v>23.8</v>
      </c>
      <c r="F33" s="91"/>
      <c r="G33" s="108"/>
      <c r="H33" s="91"/>
      <c r="I33" s="108"/>
      <c r="J33" s="91"/>
      <c r="K33" s="108"/>
      <c r="L33" s="90"/>
      <c r="M33" s="30"/>
    </row>
    <row r="34" spans="1:13" s="28" customFormat="1" ht="18" customHeight="1">
      <c r="A34" s="16"/>
      <c r="B34" s="165" t="s">
        <v>15</v>
      </c>
      <c r="C34" s="3" t="s">
        <v>16</v>
      </c>
      <c r="D34" s="108">
        <v>2.1</v>
      </c>
      <c r="E34" s="108">
        <v>2.1</v>
      </c>
      <c r="F34" s="91"/>
      <c r="G34" s="108"/>
      <c r="H34" s="91"/>
      <c r="I34" s="108"/>
      <c r="J34" s="91"/>
      <c r="K34" s="108"/>
      <c r="L34" s="90"/>
      <c r="M34" s="30"/>
    </row>
    <row r="35" spans="1:13" s="28" customFormat="1" ht="32.25" customHeight="1">
      <c r="A35" s="16"/>
      <c r="B35" s="165" t="s">
        <v>132</v>
      </c>
      <c r="C35" s="3" t="s">
        <v>27</v>
      </c>
      <c r="D35" s="108"/>
      <c r="E35" s="108">
        <v>41</v>
      </c>
      <c r="F35" s="91"/>
      <c r="G35" s="108"/>
      <c r="H35" s="91"/>
      <c r="I35" s="108"/>
      <c r="J35" s="91"/>
      <c r="K35" s="108"/>
      <c r="L35" s="90"/>
      <c r="M35" s="30"/>
    </row>
    <row r="36" spans="1:13" s="28" customFormat="1" ht="31.5" customHeight="1">
      <c r="A36" s="16"/>
      <c r="B36" s="165" t="s">
        <v>118</v>
      </c>
      <c r="C36" s="3" t="s">
        <v>14</v>
      </c>
      <c r="D36" s="108"/>
      <c r="E36" s="110">
        <v>1</v>
      </c>
      <c r="F36" s="91"/>
      <c r="G36" s="108"/>
      <c r="H36" s="91"/>
      <c r="I36" s="108"/>
      <c r="J36" s="91"/>
      <c r="K36" s="108"/>
      <c r="L36" s="90"/>
      <c r="M36" s="30"/>
    </row>
    <row r="37" spans="1:13" s="28" customFormat="1" ht="28.5" customHeight="1">
      <c r="A37" s="16"/>
      <c r="B37" s="165" t="s">
        <v>17</v>
      </c>
      <c r="C37" s="3" t="s">
        <v>18</v>
      </c>
      <c r="D37" s="108">
        <v>7.2</v>
      </c>
      <c r="E37" s="108">
        <v>7.2</v>
      </c>
      <c r="F37" s="91"/>
      <c r="G37" s="108"/>
      <c r="H37" s="91"/>
      <c r="I37" s="108"/>
      <c r="J37" s="91"/>
      <c r="K37" s="108"/>
      <c r="L37" s="90"/>
      <c r="M37" s="30"/>
    </row>
    <row r="38" spans="1:13" s="28" customFormat="1" ht="26.25" customHeight="1">
      <c r="A38" s="17"/>
      <c r="B38" s="165" t="s">
        <v>19</v>
      </c>
      <c r="C38" s="3" t="s">
        <v>16</v>
      </c>
      <c r="D38" s="108">
        <v>3.44</v>
      </c>
      <c r="E38" s="108">
        <v>3.44</v>
      </c>
      <c r="F38" s="91"/>
      <c r="G38" s="108"/>
      <c r="H38" s="91"/>
      <c r="I38" s="108"/>
      <c r="J38" s="91"/>
      <c r="K38" s="108"/>
      <c r="L38" s="90"/>
      <c r="M38" s="30"/>
    </row>
    <row r="39" spans="1:13" s="28" customFormat="1" ht="70.5" customHeight="1">
      <c r="A39" s="86">
        <v>7</v>
      </c>
      <c r="B39" s="152" t="s">
        <v>138</v>
      </c>
      <c r="C39" s="153" t="s">
        <v>20</v>
      </c>
      <c r="D39" s="154"/>
      <c r="E39" s="104">
        <v>0.429</v>
      </c>
      <c r="F39" s="89"/>
      <c r="G39" s="108"/>
      <c r="H39" s="91"/>
      <c r="I39" s="108"/>
      <c r="J39" s="91"/>
      <c r="K39" s="108"/>
      <c r="L39" s="92"/>
      <c r="M39" s="30"/>
    </row>
    <row r="40" spans="1:13" s="28" customFormat="1" ht="21" customHeight="1">
      <c r="A40" s="16"/>
      <c r="B40" s="155" t="s">
        <v>13</v>
      </c>
      <c r="C40" s="150" t="s">
        <v>12</v>
      </c>
      <c r="D40" s="151">
        <v>85.1</v>
      </c>
      <c r="E40" s="108">
        <v>36.51</v>
      </c>
      <c r="F40" s="89"/>
      <c r="G40" s="108"/>
      <c r="H40" s="91"/>
      <c r="I40" s="108"/>
      <c r="J40" s="91"/>
      <c r="K40" s="108"/>
      <c r="L40" s="90"/>
      <c r="M40" s="30"/>
    </row>
    <row r="41" spans="1:13" s="28" customFormat="1" ht="18.75" customHeight="1">
      <c r="A41" s="16"/>
      <c r="B41" s="155" t="s">
        <v>15</v>
      </c>
      <c r="C41" s="150" t="s">
        <v>16</v>
      </c>
      <c r="D41" s="151">
        <v>4.83</v>
      </c>
      <c r="E41" s="108">
        <v>2.07</v>
      </c>
      <c r="F41" s="89"/>
      <c r="G41" s="108"/>
      <c r="H41" s="91"/>
      <c r="I41" s="108"/>
      <c r="J41" s="91"/>
      <c r="K41" s="108"/>
      <c r="L41" s="90"/>
      <c r="M41" s="30">
        <f>40.2*0.045</f>
        <v>1.8090000000000002</v>
      </c>
    </row>
    <row r="42" spans="1:13" s="28" customFormat="1" ht="34.5" customHeight="1">
      <c r="A42" s="31"/>
      <c r="B42" s="165" t="s">
        <v>126</v>
      </c>
      <c r="C42" s="156" t="s">
        <v>14</v>
      </c>
      <c r="D42" s="154">
        <v>5</v>
      </c>
      <c r="E42" s="159">
        <v>2.145</v>
      </c>
      <c r="F42" s="116"/>
      <c r="G42" s="158"/>
      <c r="H42" s="159"/>
      <c r="I42" s="158"/>
      <c r="J42" s="91"/>
      <c r="K42" s="108"/>
      <c r="L42" s="158"/>
      <c r="M42" s="30"/>
    </row>
    <row r="43" spans="1:13" s="28" customFormat="1" ht="27" customHeight="1" hidden="1">
      <c r="A43" s="31"/>
      <c r="B43" s="165" t="s">
        <v>82</v>
      </c>
      <c r="C43" s="3" t="s">
        <v>21</v>
      </c>
      <c r="D43" s="108">
        <v>102</v>
      </c>
      <c r="E43" s="159">
        <f>D43*E39</f>
        <v>43.758</v>
      </c>
      <c r="F43" s="116" t="s">
        <v>85</v>
      </c>
      <c r="G43" s="158">
        <f>F43*E43</f>
        <v>481.338</v>
      </c>
      <c r="H43" s="159"/>
      <c r="I43" s="158"/>
      <c r="J43" s="91"/>
      <c r="K43" s="108"/>
      <c r="L43" s="158">
        <f>K43+G43</f>
        <v>481.338</v>
      </c>
      <c r="M43" s="30"/>
    </row>
    <row r="44" spans="1:13" s="28" customFormat="1" ht="27" customHeight="1" hidden="1">
      <c r="A44" s="31"/>
      <c r="B44" s="165" t="s">
        <v>83</v>
      </c>
      <c r="C44" s="3" t="s">
        <v>27</v>
      </c>
      <c r="D44" s="108"/>
      <c r="E44" s="159">
        <v>52.7</v>
      </c>
      <c r="F44" s="116" t="s">
        <v>40</v>
      </c>
      <c r="G44" s="158">
        <f>F44*E44</f>
        <v>105.4</v>
      </c>
      <c r="H44" s="159"/>
      <c r="I44" s="158"/>
      <c r="J44" s="91"/>
      <c r="K44" s="108"/>
      <c r="L44" s="158">
        <f>K44+G44</f>
        <v>105.4</v>
      </c>
      <c r="M44" s="30"/>
    </row>
    <row r="45" spans="1:13" s="28" customFormat="1" ht="27" customHeight="1" hidden="1">
      <c r="A45" s="31"/>
      <c r="B45" s="165" t="s">
        <v>84</v>
      </c>
      <c r="C45" s="3" t="s">
        <v>21</v>
      </c>
      <c r="D45" s="108">
        <v>100</v>
      </c>
      <c r="E45" s="159">
        <f>D45*E39</f>
        <v>42.9</v>
      </c>
      <c r="F45" s="116" t="s">
        <v>86</v>
      </c>
      <c r="G45" s="158">
        <f>F45*E45</f>
        <v>21.45</v>
      </c>
      <c r="H45" s="159"/>
      <c r="I45" s="158"/>
      <c r="J45" s="91"/>
      <c r="K45" s="108"/>
      <c r="L45" s="158">
        <f>K45+G45</f>
        <v>21.45</v>
      </c>
      <c r="M45" s="30"/>
    </row>
    <row r="46" spans="1:13" s="28" customFormat="1" ht="30.75" customHeight="1">
      <c r="A46" s="16"/>
      <c r="B46" s="165" t="s">
        <v>17</v>
      </c>
      <c r="C46" s="3" t="s">
        <v>18</v>
      </c>
      <c r="D46" s="108">
        <v>23.3</v>
      </c>
      <c r="E46" s="108">
        <v>10</v>
      </c>
      <c r="F46" s="89"/>
      <c r="G46" s="108"/>
      <c r="H46" s="91"/>
      <c r="I46" s="108"/>
      <c r="J46" s="91"/>
      <c r="K46" s="108"/>
      <c r="L46" s="90"/>
      <c r="M46" s="30"/>
    </row>
    <row r="47" spans="1:13" s="28" customFormat="1" ht="25.5" customHeight="1">
      <c r="A47" s="17"/>
      <c r="B47" s="165" t="s">
        <v>19</v>
      </c>
      <c r="C47" s="3" t="s">
        <v>16</v>
      </c>
      <c r="D47" s="108">
        <v>0.08</v>
      </c>
      <c r="E47" s="108">
        <v>0.03</v>
      </c>
      <c r="F47" s="89"/>
      <c r="G47" s="108"/>
      <c r="H47" s="91"/>
      <c r="I47" s="108"/>
      <c r="J47" s="91"/>
      <c r="K47" s="108"/>
      <c r="L47" s="90"/>
      <c r="M47" s="32" t="e">
        <f>L8+#REF!+#REF!+#REF!+L39</f>
        <v>#REF!</v>
      </c>
    </row>
    <row r="48" spans="1:13" s="28" customFormat="1" ht="66" customHeight="1">
      <c r="A48" s="86">
        <v>8</v>
      </c>
      <c r="B48" s="152" t="s">
        <v>88</v>
      </c>
      <c r="C48" s="153" t="s">
        <v>20</v>
      </c>
      <c r="D48" s="154"/>
      <c r="E48" s="167">
        <v>0.66</v>
      </c>
      <c r="F48" s="89"/>
      <c r="G48" s="108"/>
      <c r="H48" s="91"/>
      <c r="I48" s="108"/>
      <c r="J48" s="91"/>
      <c r="K48" s="108"/>
      <c r="L48" s="92"/>
      <c r="M48" s="30" t="e">
        <f>M47*1.06*1.04*1.18</f>
        <v>#REF!</v>
      </c>
    </row>
    <row r="49" spans="1:13" s="28" customFormat="1" ht="20.25" customHeight="1">
      <c r="A49" s="16"/>
      <c r="B49" s="155" t="s">
        <v>13</v>
      </c>
      <c r="C49" s="150" t="s">
        <v>12</v>
      </c>
      <c r="D49" s="151">
        <v>115</v>
      </c>
      <c r="E49" s="151">
        <f>D49*E48</f>
        <v>75.9</v>
      </c>
      <c r="F49" s="89"/>
      <c r="G49" s="108"/>
      <c r="H49" s="91"/>
      <c r="I49" s="108"/>
      <c r="J49" s="91"/>
      <c r="K49" s="108"/>
      <c r="L49" s="90"/>
      <c r="M49" s="30"/>
    </row>
    <row r="50" spans="1:13" s="28" customFormat="1" ht="19.5" customHeight="1">
      <c r="A50" s="16"/>
      <c r="B50" s="155" t="s">
        <v>15</v>
      </c>
      <c r="C50" s="150" t="s">
        <v>16</v>
      </c>
      <c r="D50" s="151">
        <v>5.75</v>
      </c>
      <c r="E50" s="151">
        <v>3.8</v>
      </c>
      <c r="F50" s="89"/>
      <c r="G50" s="108"/>
      <c r="H50" s="91"/>
      <c r="I50" s="108"/>
      <c r="J50" s="91"/>
      <c r="K50" s="108"/>
      <c r="L50" s="90"/>
      <c r="M50" s="30"/>
    </row>
    <row r="51" spans="1:13" s="28" customFormat="1" ht="33.75" customHeight="1">
      <c r="A51" s="16"/>
      <c r="B51" s="165" t="s">
        <v>87</v>
      </c>
      <c r="C51" s="3" t="s">
        <v>14</v>
      </c>
      <c r="D51" s="108"/>
      <c r="E51" s="159">
        <v>2.66</v>
      </c>
      <c r="F51" s="116"/>
      <c r="G51" s="158"/>
      <c r="H51" s="159"/>
      <c r="I51" s="158"/>
      <c r="J51" s="91"/>
      <c r="K51" s="108"/>
      <c r="L51" s="158"/>
      <c r="M51" s="30">
        <f>61.4*0.045</f>
        <v>2.763</v>
      </c>
    </row>
    <row r="52" spans="1:13" s="28" customFormat="1" ht="30.75" customHeight="1">
      <c r="A52" s="16"/>
      <c r="B52" s="165" t="s">
        <v>17</v>
      </c>
      <c r="C52" s="3" t="s">
        <v>18</v>
      </c>
      <c r="D52" s="108">
        <v>4.2</v>
      </c>
      <c r="E52" s="108">
        <v>2.77</v>
      </c>
      <c r="F52" s="89"/>
      <c r="G52" s="108"/>
      <c r="H52" s="91"/>
      <c r="I52" s="108"/>
      <c r="J52" s="91"/>
      <c r="K52" s="108"/>
      <c r="L52" s="90"/>
      <c r="M52" s="30"/>
    </row>
    <row r="53" spans="1:13" s="28" customFormat="1" ht="25.5" customHeight="1">
      <c r="A53" s="17"/>
      <c r="B53" s="155" t="s">
        <v>19</v>
      </c>
      <c r="C53" s="150" t="s">
        <v>16</v>
      </c>
      <c r="D53" s="151">
        <v>2.5</v>
      </c>
      <c r="E53" s="151">
        <v>1.65</v>
      </c>
      <c r="F53" s="89"/>
      <c r="G53" s="108"/>
      <c r="H53" s="91"/>
      <c r="I53" s="108"/>
      <c r="J53" s="91"/>
      <c r="K53" s="108"/>
      <c r="L53" s="90"/>
      <c r="M53" s="30"/>
    </row>
    <row r="54" spans="1:13" s="28" customFormat="1" ht="66" customHeight="1">
      <c r="A54" s="86">
        <v>9</v>
      </c>
      <c r="B54" s="152" t="s">
        <v>89</v>
      </c>
      <c r="C54" s="153" t="s">
        <v>14</v>
      </c>
      <c r="D54" s="154"/>
      <c r="E54" s="105">
        <v>1.2</v>
      </c>
      <c r="F54" s="91"/>
      <c r="G54" s="108"/>
      <c r="H54" s="91"/>
      <c r="I54" s="108"/>
      <c r="J54" s="91"/>
      <c r="K54" s="108"/>
      <c r="L54" s="92"/>
      <c r="M54" s="30"/>
    </row>
    <row r="55" spans="1:13" s="28" customFormat="1" ht="19.5" customHeight="1">
      <c r="A55" s="16"/>
      <c r="B55" s="149" t="s">
        <v>13</v>
      </c>
      <c r="C55" s="150" t="s">
        <v>12</v>
      </c>
      <c r="D55" s="151">
        <v>23.8</v>
      </c>
      <c r="E55" s="108">
        <v>28.56</v>
      </c>
      <c r="F55" s="91"/>
      <c r="G55" s="108"/>
      <c r="H55" s="91"/>
      <c r="I55" s="108"/>
      <c r="J55" s="91"/>
      <c r="K55" s="108"/>
      <c r="L55" s="90"/>
      <c r="M55" s="30"/>
    </row>
    <row r="56" spans="1:13" s="28" customFormat="1" ht="21.75" customHeight="1">
      <c r="A56" s="16"/>
      <c r="B56" s="149" t="s">
        <v>15</v>
      </c>
      <c r="C56" s="150" t="s">
        <v>16</v>
      </c>
      <c r="D56" s="151">
        <v>2.1</v>
      </c>
      <c r="E56" s="108">
        <v>2.52</v>
      </c>
      <c r="F56" s="91"/>
      <c r="G56" s="108"/>
      <c r="H56" s="91"/>
      <c r="I56" s="108"/>
      <c r="J56" s="91"/>
      <c r="K56" s="108"/>
      <c r="L56" s="90"/>
      <c r="M56" s="30"/>
    </row>
    <row r="57" spans="1:13" s="28" customFormat="1" ht="33.75" customHeight="1">
      <c r="A57" s="16"/>
      <c r="B57" s="165" t="s">
        <v>132</v>
      </c>
      <c r="C57" s="156" t="s">
        <v>27</v>
      </c>
      <c r="D57" s="151"/>
      <c r="E57" s="108">
        <v>41</v>
      </c>
      <c r="F57" s="91"/>
      <c r="G57" s="108"/>
      <c r="H57" s="91"/>
      <c r="I57" s="108"/>
      <c r="J57" s="91"/>
      <c r="K57" s="108"/>
      <c r="L57" s="90"/>
      <c r="M57" s="30"/>
    </row>
    <row r="58" spans="1:13" s="28" customFormat="1" ht="30" customHeight="1">
      <c r="A58" s="16"/>
      <c r="B58" s="165" t="s">
        <v>17</v>
      </c>
      <c r="C58" s="150" t="s">
        <v>18</v>
      </c>
      <c r="D58" s="151">
        <v>7.2</v>
      </c>
      <c r="E58" s="108">
        <v>8.64</v>
      </c>
      <c r="F58" s="91"/>
      <c r="G58" s="108"/>
      <c r="H58" s="91"/>
      <c r="I58" s="108"/>
      <c r="J58" s="91"/>
      <c r="K58" s="108"/>
      <c r="L58" s="90"/>
      <c r="M58" s="30"/>
    </row>
    <row r="59" spans="1:13" s="28" customFormat="1" ht="23.25" customHeight="1">
      <c r="A59" s="17"/>
      <c r="B59" s="149" t="s">
        <v>19</v>
      </c>
      <c r="C59" s="150" t="s">
        <v>16</v>
      </c>
      <c r="D59" s="151">
        <v>3.44</v>
      </c>
      <c r="E59" s="108">
        <v>4.13</v>
      </c>
      <c r="F59" s="91"/>
      <c r="G59" s="108"/>
      <c r="H59" s="91"/>
      <c r="I59" s="108"/>
      <c r="J59" s="91"/>
      <c r="K59" s="108"/>
      <c r="L59" s="90"/>
      <c r="M59" s="30"/>
    </row>
    <row r="60" spans="1:13" s="28" customFormat="1" ht="44.25" customHeight="1">
      <c r="A60" s="86">
        <v>10</v>
      </c>
      <c r="B60" s="152" t="s">
        <v>95</v>
      </c>
      <c r="C60" s="153" t="s">
        <v>14</v>
      </c>
      <c r="D60" s="154"/>
      <c r="E60" s="168">
        <v>1.1</v>
      </c>
      <c r="F60" s="89"/>
      <c r="G60" s="108"/>
      <c r="H60" s="91"/>
      <c r="I60" s="108"/>
      <c r="J60" s="91"/>
      <c r="K60" s="108"/>
      <c r="L60" s="92"/>
      <c r="M60" s="30"/>
    </row>
    <row r="61" spans="1:13" s="28" customFormat="1" ht="23.25" customHeight="1">
      <c r="A61" s="16"/>
      <c r="B61" s="149" t="s">
        <v>13</v>
      </c>
      <c r="C61" s="150" t="s">
        <v>12</v>
      </c>
      <c r="D61" s="151">
        <v>23.8</v>
      </c>
      <c r="E61" s="151">
        <f>D61*E60</f>
        <v>26.180000000000003</v>
      </c>
      <c r="F61" s="89"/>
      <c r="G61" s="108"/>
      <c r="H61" s="91"/>
      <c r="I61" s="108"/>
      <c r="J61" s="91"/>
      <c r="K61" s="108"/>
      <c r="L61" s="90"/>
      <c r="M61" s="30"/>
    </row>
    <row r="62" spans="1:13" s="28" customFormat="1" ht="23.25" customHeight="1">
      <c r="A62" s="16"/>
      <c r="B62" s="149" t="s">
        <v>15</v>
      </c>
      <c r="C62" s="150" t="s">
        <v>16</v>
      </c>
      <c r="D62" s="151">
        <v>2.1</v>
      </c>
      <c r="E62" s="151">
        <f>E60*D62</f>
        <v>2.3100000000000005</v>
      </c>
      <c r="F62" s="89"/>
      <c r="G62" s="108"/>
      <c r="H62" s="91"/>
      <c r="I62" s="108"/>
      <c r="J62" s="91"/>
      <c r="K62" s="108"/>
      <c r="L62" s="90"/>
      <c r="M62" s="30"/>
    </row>
    <row r="63" spans="1:13" s="28" customFormat="1" ht="33.75" customHeight="1">
      <c r="A63" s="16"/>
      <c r="B63" s="165" t="s">
        <v>90</v>
      </c>
      <c r="C63" s="156" t="s">
        <v>14</v>
      </c>
      <c r="D63" s="154"/>
      <c r="E63" s="154">
        <v>1.5</v>
      </c>
      <c r="F63" s="89"/>
      <c r="G63" s="108"/>
      <c r="H63" s="91"/>
      <c r="I63" s="108"/>
      <c r="J63" s="91"/>
      <c r="K63" s="108"/>
      <c r="L63" s="90"/>
      <c r="M63" s="30"/>
    </row>
    <row r="64" spans="1:13" s="28" customFormat="1" ht="40.5" customHeight="1">
      <c r="A64" s="16"/>
      <c r="B64" s="165" t="s">
        <v>91</v>
      </c>
      <c r="C64" s="156" t="s">
        <v>199</v>
      </c>
      <c r="D64" s="154"/>
      <c r="E64" s="154">
        <v>34.13</v>
      </c>
      <c r="F64" s="89"/>
      <c r="G64" s="108"/>
      <c r="H64" s="91"/>
      <c r="I64" s="108"/>
      <c r="J64" s="91"/>
      <c r="K64" s="108"/>
      <c r="L64" s="90"/>
      <c r="M64" s="30"/>
    </row>
    <row r="65" spans="1:13" s="28" customFormat="1" ht="34.5" customHeight="1">
      <c r="A65" s="16"/>
      <c r="B65" s="165" t="s">
        <v>92</v>
      </c>
      <c r="C65" s="150" t="s">
        <v>18</v>
      </c>
      <c r="D65" s="154">
        <v>7.2</v>
      </c>
      <c r="E65" s="154">
        <f>D65*E60</f>
        <v>7.920000000000001</v>
      </c>
      <c r="F65" s="89"/>
      <c r="G65" s="108"/>
      <c r="H65" s="91"/>
      <c r="I65" s="108"/>
      <c r="J65" s="91"/>
      <c r="K65" s="108"/>
      <c r="L65" s="90"/>
      <c r="M65" s="30"/>
    </row>
    <row r="66" spans="1:13" s="28" customFormat="1" ht="21.75" customHeight="1">
      <c r="A66" s="161"/>
      <c r="B66" s="149" t="s">
        <v>19</v>
      </c>
      <c r="C66" s="150" t="s">
        <v>16</v>
      </c>
      <c r="D66" s="151">
        <v>3.44</v>
      </c>
      <c r="E66" s="151">
        <f>D66*E60</f>
        <v>3.7840000000000003</v>
      </c>
      <c r="F66" s="169"/>
      <c r="G66" s="170"/>
      <c r="H66" s="171"/>
      <c r="I66" s="170"/>
      <c r="J66" s="171"/>
      <c r="K66" s="170"/>
      <c r="L66" s="170"/>
      <c r="M66" s="30"/>
    </row>
    <row r="67" spans="1:13" s="28" customFormat="1" ht="38.25" customHeight="1">
      <c r="A67" s="15">
        <v>11</v>
      </c>
      <c r="B67" s="66" t="s">
        <v>94</v>
      </c>
      <c r="C67" s="66" t="s">
        <v>21</v>
      </c>
      <c r="D67" s="89"/>
      <c r="E67" s="172">
        <v>68</v>
      </c>
      <c r="F67" s="89"/>
      <c r="G67" s="108"/>
      <c r="H67" s="91"/>
      <c r="I67" s="108"/>
      <c r="J67" s="91"/>
      <c r="K67" s="108"/>
      <c r="L67" s="92"/>
      <c r="M67" s="30"/>
    </row>
    <row r="68" spans="1:13" s="28" customFormat="1" ht="18.75" customHeight="1">
      <c r="A68" s="16"/>
      <c r="B68" s="165" t="s">
        <v>28</v>
      </c>
      <c r="C68" s="3" t="s">
        <v>31</v>
      </c>
      <c r="D68" s="89">
        <v>0.242</v>
      </c>
      <c r="E68" s="173">
        <f>E67*D68</f>
        <v>16.456</v>
      </c>
      <c r="F68" s="89"/>
      <c r="G68" s="108"/>
      <c r="H68" s="91"/>
      <c r="I68" s="108"/>
      <c r="J68" s="91"/>
      <c r="K68" s="108"/>
      <c r="L68" s="90"/>
      <c r="M68" s="30"/>
    </row>
    <row r="69" spans="1:13" s="28" customFormat="1" ht="18.75" customHeight="1">
      <c r="A69" s="17"/>
      <c r="B69" s="165" t="s">
        <v>29</v>
      </c>
      <c r="C69" s="3" t="s">
        <v>0</v>
      </c>
      <c r="D69" s="89">
        <v>0.043</v>
      </c>
      <c r="E69" s="173">
        <f>E67*D69</f>
        <v>2.924</v>
      </c>
      <c r="F69" s="89"/>
      <c r="G69" s="108"/>
      <c r="H69" s="91"/>
      <c r="I69" s="108"/>
      <c r="J69" s="91"/>
      <c r="K69" s="108"/>
      <c r="L69" s="90"/>
      <c r="M69" s="30"/>
    </row>
    <row r="70" spans="1:13" s="28" customFormat="1" ht="40.5" customHeight="1">
      <c r="A70" s="15"/>
      <c r="B70" s="165" t="s">
        <v>93</v>
      </c>
      <c r="C70" s="3" t="s">
        <v>50</v>
      </c>
      <c r="D70" s="89"/>
      <c r="E70" s="173">
        <v>1.53</v>
      </c>
      <c r="F70" s="89"/>
      <c r="G70" s="108"/>
      <c r="H70" s="91"/>
      <c r="I70" s="108"/>
      <c r="J70" s="91"/>
      <c r="K70" s="108"/>
      <c r="L70" s="90"/>
      <c r="M70" s="30"/>
    </row>
    <row r="71" spans="1:13" s="28" customFormat="1" ht="33.75" customHeight="1">
      <c r="A71" s="16"/>
      <c r="B71" s="165" t="s">
        <v>92</v>
      </c>
      <c r="C71" s="3" t="s">
        <v>18</v>
      </c>
      <c r="D71" s="89">
        <v>0.112</v>
      </c>
      <c r="E71" s="173">
        <f>E67*D71</f>
        <v>7.6160000000000005</v>
      </c>
      <c r="F71" s="89"/>
      <c r="G71" s="108"/>
      <c r="H71" s="91"/>
      <c r="I71" s="108"/>
      <c r="J71" s="91"/>
      <c r="K71" s="108"/>
      <c r="L71" s="90"/>
      <c r="M71" s="30"/>
    </row>
    <row r="72" spans="1:13" s="28" customFormat="1" ht="21.75" customHeight="1">
      <c r="A72" s="17"/>
      <c r="B72" s="165" t="s">
        <v>32</v>
      </c>
      <c r="C72" s="3" t="s">
        <v>0</v>
      </c>
      <c r="D72" s="89">
        <v>0.0484</v>
      </c>
      <c r="E72" s="173">
        <f>E67*D72</f>
        <v>3.2912</v>
      </c>
      <c r="F72" s="89"/>
      <c r="G72" s="108"/>
      <c r="H72" s="91"/>
      <c r="I72" s="108"/>
      <c r="J72" s="91"/>
      <c r="K72" s="108"/>
      <c r="L72" s="90"/>
      <c r="M72" s="30"/>
    </row>
    <row r="73" spans="1:13" s="28" customFormat="1" ht="36.75" customHeight="1">
      <c r="A73" s="15">
        <v>12</v>
      </c>
      <c r="B73" s="66" t="s">
        <v>97</v>
      </c>
      <c r="C73" s="66" t="s">
        <v>21</v>
      </c>
      <c r="D73" s="89"/>
      <c r="E73" s="172">
        <v>68</v>
      </c>
      <c r="F73" s="89"/>
      <c r="G73" s="108"/>
      <c r="H73" s="91"/>
      <c r="I73" s="108"/>
      <c r="J73" s="91"/>
      <c r="K73" s="108"/>
      <c r="L73" s="92"/>
      <c r="M73" s="30"/>
    </row>
    <row r="74" spans="1:13" s="28" customFormat="1" ht="20.25" customHeight="1">
      <c r="A74" s="16"/>
      <c r="B74" s="165" t="s">
        <v>33</v>
      </c>
      <c r="C74" s="3" t="s">
        <v>31</v>
      </c>
      <c r="D74" s="89">
        <v>0.0303</v>
      </c>
      <c r="E74" s="173">
        <f>E73*D74</f>
        <v>2.0604</v>
      </c>
      <c r="F74" s="89"/>
      <c r="G74" s="108"/>
      <c r="H74" s="91"/>
      <c r="I74" s="108"/>
      <c r="J74" s="91"/>
      <c r="K74" s="108"/>
      <c r="L74" s="90"/>
      <c r="M74" s="30"/>
    </row>
    <row r="75" spans="1:13" s="28" customFormat="1" ht="18.75" customHeight="1">
      <c r="A75" s="16"/>
      <c r="B75" s="165" t="s">
        <v>34</v>
      </c>
      <c r="C75" s="3" t="s">
        <v>0</v>
      </c>
      <c r="D75" s="89">
        <v>0.0041</v>
      </c>
      <c r="E75" s="173">
        <f>E73*D75</f>
        <v>0.27880000000000005</v>
      </c>
      <c r="F75" s="89"/>
      <c r="G75" s="108"/>
      <c r="H75" s="91"/>
      <c r="I75" s="108"/>
      <c r="J75" s="91"/>
      <c r="K75" s="108"/>
      <c r="L75" s="90"/>
      <c r="M75" s="30"/>
    </row>
    <row r="76" spans="1:13" s="28" customFormat="1" ht="19.5" customHeight="1">
      <c r="A76" s="16"/>
      <c r="B76" s="165" t="s">
        <v>98</v>
      </c>
      <c r="C76" s="3" t="s">
        <v>18</v>
      </c>
      <c r="D76" s="89">
        <v>0.231</v>
      </c>
      <c r="E76" s="173">
        <f>E73*D76</f>
        <v>15.708</v>
      </c>
      <c r="F76" s="89"/>
      <c r="G76" s="108"/>
      <c r="H76" s="91"/>
      <c r="I76" s="108"/>
      <c r="J76" s="91"/>
      <c r="K76" s="108"/>
      <c r="L76" s="90"/>
      <c r="M76" s="30"/>
    </row>
    <row r="77" spans="1:13" s="28" customFormat="1" ht="18" customHeight="1">
      <c r="A77" s="16"/>
      <c r="B77" s="165" t="s">
        <v>99</v>
      </c>
      <c r="C77" s="3" t="s">
        <v>18</v>
      </c>
      <c r="D77" s="89">
        <v>0.058</v>
      </c>
      <c r="E77" s="173">
        <f>E73*D77</f>
        <v>3.9440000000000004</v>
      </c>
      <c r="F77" s="89"/>
      <c r="G77" s="108"/>
      <c r="H77" s="91"/>
      <c r="I77" s="108"/>
      <c r="J77" s="91"/>
      <c r="K77" s="108"/>
      <c r="L77" s="90"/>
      <c r="M77" s="30"/>
    </row>
    <row r="78" spans="1:13" s="28" customFormat="1" ht="20.25" customHeight="1">
      <c r="A78" s="16"/>
      <c r="B78" s="165" t="s">
        <v>100</v>
      </c>
      <c r="C78" s="3" t="s">
        <v>18</v>
      </c>
      <c r="D78" s="89">
        <v>0.035</v>
      </c>
      <c r="E78" s="173">
        <f>E73*D78</f>
        <v>2.3800000000000003</v>
      </c>
      <c r="F78" s="89"/>
      <c r="G78" s="108"/>
      <c r="H78" s="91"/>
      <c r="I78" s="108"/>
      <c r="J78" s="91"/>
      <c r="K78" s="108"/>
      <c r="L78" s="90"/>
      <c r="M78" s="30"/>
    </row>
    <row r="79" spans="1:13" s="28" customFormat="1" ht="26.25" customHeight="1">
      <c r="A79" s="17"/>
      <c r="B79" s="165" t="s">
        <v>32</v>
      </c>
      <c r="C79" s="3" t="s">
        <v>0</v>
      </c>
      <c r="D79" s="89">
        <v>0.0004</v>
      </c>
      <c r="E79" s="173">
        <f>E73*D79</f>
        <v>0.027200000000000002</v>
      </c>
      <c r="F79" s="89"/>
      <c r="G79" s="108"/>
      <c r="H79" s="91"/>
      <c r="I79" s="108"/>
      <c r="J79" s="91"/>
      <c r="K79" s="108"/>
      <c r="L79" s="90"/>
      <c r="M79" s="30"/>
    </row>
    <row r="80" spans="1:13" s="28" customFormat="1" ht="39.75" customHeight="1">
      <c r="A80" s="15">
        <v>13</v>
      </c>
      <c r="B80" s="66" t="s">
        <v>101</v>
      </c>
      <c r="C80" s="66" t="s">
        <v>21</v>
      </c>
      <c r="D80" s="89"/>
      <c r="E80" s="172">
        <v>68</v>
      </c>
      <c r="F80" s="89"/>
      <c r="G80" s="108"/>
      <c r="H80" s="91"/>
      <c r="I80" s="108"/>
      <c r="J80" s="91"/>
      <c r="K80" s="108"/>
      <c r="L80" s="92"/>
      <c r="M80" s="30"/>
    </row>
    <row r="81" spans="1:13" s="28" customFormat="1" ht="18.75" customHeight="1">
      <c r="A81" s="16"/>
      <c r="B81" s="165" t="s">
        <v>33</v>
      </c>
      <c r="C81" s="3" t="s">
        <v>31</v>
      </c>
      <c r="D81" s="89">
        <v>0.0997</v>
      </c>
      <c r="E81" s="173">
        <f>E80*D81</f>
        <v>6.779599999999999</v>
      </c>
      <c r="F81" s="89"/>
      <c r="G81" s="108"/>
      <c r="H81" s="91"/>
      <c r="I81" s="108"/>
      <c r="J81" s="91"/>
      <c r="K81" s="108"/>
      <c r="L81" s="90"/>
      <c r="M81" s="30"/>
    </row>
    <row r="82" spans="1:13" s="28" customFormat="1" ht="20.25" customHeight="1">
      <c r="A82" s="16"/>
      <c r="B82" s="165" t="s">
        <v>34</v>
      </c>
      <c r="C82" s="3" t="s">
        <v>0</v>
      </c>
      <c r="D82" s="89">
        <v>0.003</v>
      </c>
      <c r="E82" s="173">
        <f>E80*D82</f>
        <v>0.20400000000000001</v>
      </c>
      <c r="F82" s="89"/>
      <c r="G82" s="108"/>
      <c r="H82" s="91"/>
      <c r="I82" s="108"/>
      <c r="J82" s="91"/>
      <c r="K82" s="108"/>
      <c r="L82" s="90"/>
      <c r="M82" s="30"/>
    </row>
    <row r="83" spans="1:13" s="28" customFormat="1" ht="18.75" customHeight="1">
      <c r="A83" s="17"/>
      <c r="B83" s="165" t="s">
        <v>102</v>
      </c>
      <c r="C83" s="3" t="s">
        <v>18</v>
      </c>
      <c r="D83" s="89">
        <v>0.0009</v>
      </c>
      <c r="E83" s="173">
        <f>E80*D83</f>
        <v>0.0612</v>
      </c>
      <c r="F83" s="89"/>
      <c r="G83" s="108"/>
      <c r="H83" s="91"/>
      <c r="I83" s="108"/>
      <c r="J83" s="91"/>
      <c r="K83" s="108"/>
      <c r="L83" s="90"/>
      <c r="M83" s="30"/>
    </row>
    <row r="84" spans="1:13" s="28" customFormat="1" ht="36.75" customHeight="1">
      <c r="A84" s="15">
        <v>14</v>
      </c>
      <c r="B84" s="66" t="s">
        <v>103</v>
      </c>
      <c r="C84" s="66" t="s">
        <v>14</v>
      </c>
      <c r="D84" s="89"/>
      <c r="E84" s="172">
        <v>2.67</v>
      </c>
      <c r="F84" s="89"/>
      <c r="G84" s="108"/>
      <c r="H84" s="91"/>
      <c r="I84" s="108"/>
      <c r="J84" s="91"/>
      <c r="K84" s="108"/>
      <c r="L84" s="92"/>
      <c r="M84" s="30"/>
    </row>
    <row r="85" spans="1:13" s="28" customFormat="1" ht="18.75" customHeight="1">
      <c r="A85" s="16"/>
      <c r="B85" s="165" t="s">
        <v>33</v>
      </c>
      <c r="C85" s="3" t="s">
        <v>31</v>
      </c>
      <c r="D85" s="89">
        <v>0.87</v>
      </c>
      <c r="E85" s="173">
        <f>E84*D85</f>
        <v>2.3228999999999997</v>
      </c>
      <c r="F85" s="89"/>
      <c r="G85" s="108"/>
      <c r="H85" s="91"/>
      <c r="I85" s="108"/>
      <c r="J85" s="91"/>
      <c r="K85" s="108"/>
      <c r="L85" s="90"/>
      <c r="M85" s="30"/>
    </row>
    <row r="86" spans="1:13" s="28" customFormat="1" ht="20.25" customHeight="1">
      <c r="A86" s="16"/>
      <c r="B86" s="165" t="s">
        <v>34</v>
      </c>
      <c r="C86" s="3" t="s">
        <v>0</v>
      </c>
      <c r="D86" s="89">
        <v>0.13</v>
      </c>
      <c r="E86" s="173">
        <f>E84*D86</f>
        <v>0.3471</v>
      </c>
      <c r="F86" s="89"/>
      <c r="G86" s="108"/>
      <c r="H86" s="91"/>
      <c r="I86" s="108"/>
      <c r="J86" s="91"/>
      <c r="K86" s="108"/>
      <c r="L86" s="90"/>
      <c r="M86" s="30"/>
    </row>
    <row r="87" spans="1:13" s="28" customFormat="1" ht="18.75" customHeight="1">
      <c r="A87" s="16"/>
      <c r="B87" s="165" t="s">
        <v>98</v>
      </c>
      <c r="C87" s="3" t="s">
        <v>18</v>
      </c>
      <c r="D87" s="89">
        <v>7.2</v>
      </c>
      <c r="E87" s="173">
        <f>E84*D87</f>
        <v>19.224</v>
      </c>
      <c r="F87" s="89"/>
      <c r="G87" s="108"/>
      <c r="H87" s="91"/>
      <c r="I87" s="108"/>
      <c r="J87" s="91"/>
      <c r="K87" s="108"/>
      <c r="L87" s="90"/>
      <c r="M87" s="30"/>
    </row>
    <row r="88" spans="1:13" s="28" customFormat="1" ht="19.5" customHeight="1">
      <c r="A88" s="16"/>
      <c r="B88" s="165" t="s">
        <v>99</v>
      </c>
      <c r="C88" s="3" t="s">
        <v>18</v>
      </c>
      <c r="D88" s="89">
        <v>1.79</v>
      </c>
      <c r="E88" s="173">
        <f>E84*D88</f>
        <v>4.7793</v>
      </c>
      <c r="F88" s="89"/>
      <c r="G88" s="108"/>
      <c r="H88" s="91"/>
      <c r="I88" s="108"/>
      <c r="J88" s="91"/>
      <c r="K88" s="108"/>
      <c r="L88" s="90"/>
      <c r="M88" s="30"/>
    </row>
    <row r="89" spans="1:13" s="28" customFormat="1" ht="18.75" customHeight="1">
      <c r="A89" s="16"/>
      <c r="B89" s="165" t="s">
        <v>100</v>
      </c>
      <c r="C89" s="3" t="s">
        <v>18</v>
      </c>
      <c r="D89" s="89">
        <v>1.07</v>
      </c>
      <c r="E89" s="173">
        <f>E84*D89</f>
        <v>2.8569</v>
      </c>
      <c r="F89" s="89"/>
      <c r="G89" s="108"/>
      <c r="H89" s="91"/>
      <c r="I89" s="108"/>
      <c r="J89" s="91"/>
      <c r="K89" s="108"/>
      <c r="L89" s="90"/>
      <c r="M89" s="30"/>
    </row>
    <row r="90" spans="1:13" s="28" customFormat="1" ht="21.75" customHeight="1">
      <c r="A90" s="17"/>
      <c r="B90" s="165" t="s">
        <v>32</v>
      </c>
      <c r="C90" s="3" t="s">
        <v>0</v>
      </c>
      <c r="D90" s="89">
        <v>0.1</v>
      </c>
      <c r="E90" s="173">
        <f>E84*D90</f>
        <v>0.267</v>
      </c>
      <c r="F90" s="89"/>
      <c r="G90" s="108"/>
      <c r="H90" s="91"/>
      <c r="I90" s="108"/>
      <c r="J90" s="91"/>
      <c r="K90" s="108"/>
      <c r="L90" s="90"/>
      <c r="M90" s="30"/>
    </row>
    <row r="91" spans="1:13" s="28" customFormat="1" ht="72.75" customHeight="1">
      <c r="A91" s="15">
        <v>15</v>
      </c>
      <c r="B91" s="152" t="s">
        <v>53</v>
      </c>
      <c r="C91" s="156" t="s">
        <v>20</v>
      </c>
      <c r="D91" s="154"/>
      <c r="E91" s="167">
        <v>0.68</v>
      </c>
      <c r="F91" s="89"/>
      <c r="G91" s="108"/>
      <c r="H91" s="91"/>
      <c r="I91" s="108"/>
      <c r="J91" s="91"/>
      <c r="K91" s="108"/>
      <c r="L91" s="92"/>
      <c r="M91" s="30"/>
    </row>
    <row r="92" spans="1:13" s="28" customFormat="1" ht="18.75" customHeight="1">
      <c r="A92" s="16"/>
      <c r="B92" s="149" t="s">
        <v>13</v>
      </c>
      <c r="C92" s="150" t="s">
        <v>12</v>
      </c>
      <c r="D92" s="151">
        <v>43.9</v>
      </c>
      <c r="E92" s="151">
        <f>D92*E91</f>
        <v>29.852</v>
      </c>
      <c r="F92" s="89"/>
      <c r="G92" s="108"/>
      <c r="H92" s="91"/>
      <c r="I92" s="108"/>
      <c r="J92" s="91"/>
      <c r="K92" s="108"/>
      <c r="L92" s="90"/>
      <c r="M92" s="30"/>
    </row>
    <row r="93" spans="1:13" s="28" customFormat="1" ht="20.25" customHeight="1">
      <c r="A93" s="16"/>
      <c r="B93" s="149" t="s">
        <v>15</v>
      </c>
      <c r="C93" s="150" t="s">
        <v>16</v>
      </c>
      <c r="D93" s="151">
        <v>24.5</v>
      </c>
      <c r="E93" s="151">
        <f>E91*D93</f>
        <v>16.66</v>
      </c>
      <c r="F93" s="89"/>
      <c r="G93" s="108"/>
      <c r="H93" s="91"/>
      <c r="I93" s="108"/>
      <c r="J93" s="91"/>
      <c r="K93" s="108"/>
      <c r="L93" s="90"/>
      <c r="M93" s="30"/>
    </row>
    <row r="94" spans="1:13" s="28" customFormat="1" ht="27.75" customHeight="1">
      <c r="A94" s="16"/>
      <c r="B94" s="155" t="s">
        <v>57</v>
      </c>
      <c r="C94" s="156" t="s">
        <v>21</v>
      </c>
      <c r="D94" s="154">
        <v>125</v>
      </c>
      <c r="E94" s="154">
        <f>D94*E91</f>
        <v>85</v>
      </c>
      <c r="F94" s="89"/>
      <c r="G94" s="108"/>
      <c r="H94" s="91"/>
      <c r="I94" s="108"/>
      <c r="J94" s="91"/>
      <c r="K94" s="108"/>
      <c r="L94" s="90"/>
      <c r="M94" s="30">
        <f>3.9*0.02896</f>
        <v>0.112944</v>
      </c>
    </row>
    <row r="95" spans="1:13" s="28" customFormat="1" ht="31.5" customHeight="1">
      <c r="A95" s="17"/>
      <c r="B95" s="155" t="s">
        <v>96</v>
      </c>
      <c r="C95" s="156" t="s">
        <v>18</v>
      </c>
      <c r="D95" s="154">
        <v>10</v>
      </c>
      <c r="E95" s="154">
        <f>D95*E91</f>
        <v>6.800000000000001</v>
      </c>
      <c r="F95" s="89"/>
      <c r="G95" s="108"/>
      <c r="H95" s="91"/>
      <c r="I95" s="108"/>
      <c r="J95" s="91"/>
      <c r="K95" s="108"/>
      <c r="L95" s="90"/>
      <c r="M95" s="30"/>
    </row>
    <row r="96" spans="1:13" s="28" customFormat="1" ht="25.5" customHeight="1">
      <c r="A96" s="162"/>
      <c r="B96" s="155" t="s">
        <v>17</v>
      </c>
      <c r="C96" s="156" t="s">
        <v>18</v>
      </c>
      <c r="D96" s="154">
        <v>7.2</v>
      </c>
      <c r="E96" s="154">
        <f>D96*E91</f>
        <v>4.896000000000001</v>
      </c>
      <c r="F96" s="116"/>
      <c r="G96" s="158"/>
      <c r="H96" s="159"/>
      <c r="I96" s="158"/>
      <c r="J96" s="91"/>
      <c r="K96" s="108"/>
      <c r="L96" s="158"/>
      <c r="M96" s="30"/>
    </row>
    <row r="97" spans="1:13" s="28" customFormat="1" ht="25.5" customHeight="1">
      <c r="A97" s="161"/>
      <c r="B97" s="149" t="s">
        <v>19</v>
      </c>
      <c r="C97" s="150" t="s">
        <v>16</v>
      </c>
      <c r="D97" s="151">
        <v>8.16</v>
      </c>
      <c r="E97" s="151">
        <f>D97*E91</f>
        <v>5.548800000000001</v>
      </c>
      <c r="F97" s="169"/>
      <c r="G97" s="170"/>
      <c r="H97" s="171"/>
      <c r="I97" s="170"/>
      <c r="J97" s="171"/>
      <c r="K97" s="170"/>
      <c r="L97" s="170"/>
      <c r="M97" s="30"/>
    </row>
    <row r="98" spans="1:13" s="28" customFormat="1" ht="62.25" customHeight="1">
      <c r="A98" s="15">
        <v>16</v>
      </c>
      <c r="B98" s="152" t="s">
        <v>119</v>
      </c>
      <c r="C98" s="153" t="s">
        <v>20</v>
      </c>
      <c r="D98" s="154"/>
      <c r="E98" s="167">
        <v>0.255</v>
      </c>
      <c r="F98" s="89"/>
      <c r="G98" s="108"/>
      <c r="H98" s="91"/>
      <c r="I98" s="108"/>
      <c r="J98" s="91"/>
      <c r="K98" s="108"/>
      <c r="L98" s="92"/>
      <c r="M98" s="30"/>
    </row>
    <row r="99" spans="1:13" s="28" customFormat="1" ht="19.5" customHeight="1">
      <c r="A99" s="16"/>
      <c r="B99" s="155" t="s">
        <v>104</v>
      </c>
      <c r="C99" s="156" t="s">
        <v>12</v>
      </c>
      <c r="D99" s="154">
        <v>72.4</v>
      </c>
      <c r="E99" s="154">
        <f>D99*E98</f>
        <v>18.462000000000003</v>
      </c>
      <c r="F99" s="89"/>
      <c r="G99" s="108"/>
      <c r="H99" s="91"/>
      <c r="I99" s="108"/>
      <c r="J99" s="91"/>
      <c r="K99" s="108"/>
      <c r="L99" s="90"/>
      <c r="M99" s="30"/>
    </row>
    <row r="100" spans="1:13" s="28" customFormat="1" ht="18" customHeight="1">
      <c r="A100" s="16"/>
      <c r="B100" s="155" t="s">
        <v>105</v>
      </c>
      <c r="C100" s="156" t="s">
        <v>16</v>
      </c>
      <c r="D100" s="154">
        <v>3.41</v>
      </c>
      <c r="E100" s="154">
        <f>E98*D100</f>
        <v>0.86955</v>
      </c>
      <c r="F100" s="89"/>
      <c r="G100" s="108"/>
      <c r="H100" s="91"/>
      <c r="I100" s="108"/>
      <c r="J100" s="91"/>
      <c r="K100" s="108"/>
      <c r="L100" s="90"/>
      <c r="M100" s="30"/>
    </row>
    <row r="101" spans="1:13" s="28" customFormat="1" ht="33" customHeight="1">
      <c r="A101" s="16"/>
      <c r="B101" s="165" t="s">
        <v>120</v>
      </c>
      <c r="C101" s="156" t="s">
        <v>14</v>
      </c>
      <c r="D101" s="154"/>
      <c r="E101" s="154">
        <v>0.64</v>
      </c>
      <c r="F101" s="89"/>
      <c r="G101" s="108"/>
      <c r="H101" s="91"/>
      <c r="I101" s="108"/>
      <c r="J101" s="91"/>
      <c r="K101" s="108"/>
      <c r="L101" s="90"/>
      <c r="M101" s="30"/>
    </row>
    <row r="102" spans="1:13" s="28" customFormat="1" ht="30" customHeight="1">
      <c r="A102" s="16"/>
      <c r="B102" s="155" t="s">
        <v>106</v>
      </c>
      <c r="C102" s="156" t="s">
        <v>18</v>
      </c>
      <c r="D102" s="154">
        <v>7.2</v>
      </c>
      <c r="E102" s="154">
        <f>D102*E98</f>
        <v>1.836</v>
      </c>
      <c r="F102" s="89"/>
      <c r="G102" s="108"/>
      <c r="H102" s="91"/>
      <c r="I102" s="108"/>
      <c r="J102" s="91"/>
      <c r="K102" s="108"/>
      <c r="L102" s="90"/>
      <c r="M102" s="30"/>
    </row>
    <row r="103" spans="1:13" s="28" customFormat="1" ht="19.5" customHeight="1">
      <c r="A103" s="17"/>
      <c r="B103" s="155" t="s">
        <v>107</v>
      </c>
      <c r="C103" s="156" t="s">
        <v>16</v>
      </c>
      <c r="D103" s="154">
        <v>7.13</v>
      </c>
      <c r="E103" s="154">
        <f>D103*E98</f>
        <v>1.81815</v>
      </c>
      <c r="F103" s="89"/>
      <c r="G103" s="108"/>
      <c r="H103" s="91"/>
      <c r="I103" s="108"/>
      <c r="J103" s="91"/>
      <c r="K103" s="108"/>
      <c r="L103" s="90"/>
      <c r="M103" s="30"/>
    </row>
    <row r="104" spans="1:13" s="28" customFormat="1" ht="63" customHeight="1">
      <c r="A104" s="15">
        <v>17</v>
      </c>
      <c r="B104" s="152" t="s">
        <v>60</v>
      </c>
      <c r="C104" s="153" t="s">
        <v>20</v>
      </c>
      <c r="D104" s="154"/>
      <c r="E104" s="174">
        <v>0.068</v>
      </c>
      <c r="F104" s="89"/>
      <c r="G104" s="108"/>
      <c r="H104" s="91"/>
      <c r="I104" s="108"/>
      <c r="J104" s="91"/>
      <c r="K104" s="108"/>
      <c r="L104" s="92"/>
      <c r="M104" s="30"/>
    </row>
    <row r="105" spans="1:13" s="28" customFormat="1" ht="26.25" customHeight="1">
      <c r="A105" s="16"/>
      <c r="B105" s="155" t="s">
        <v>13</v>
      </c>
      <c r="C105" s="150" t="s">
        <v>12</v>
      </c>
      <c r="D105" s="151">
        <v>193</v>
      </c>
      <c r="E105" s="151">
        <f>D105*E104</f>
        <v>13.124</v>
      </c>
      <c r="F105" s="89"/>
      <c r="G105" s="108"/>
      <c r="H105" s="91"/>
      <c r="I105" s="108"/>
      <c r="J105" s="91"/>
      <c r="K105" s="108"/>
      <c r="L105" s="90"/>
      <c r="M105" s="30"/>
    </row>
    <row r="106" spans="1:13" s="28" customFormat="1" ht="21" customHeight="1">
      <c r="A106" s="16"/>
      <c r="B106" s="155" t="s">
        <v>15</v>
      </c>
      <c r="C106" s="150" t="s">
        <v>16</v>
      </c>
      <c r="D106" s="151">
        <v>27.2</v>
      </c>
      <c r="E106" s="151">
        <f>E104*D106</f>
        <v>1.8496000000000001</v>
      </c>
      <c r="F106" s="89"/>
      <c r="G106" s="108"/>
      <c r="H106" s="91"/>
      <c r="I106" s="108"/>
      <c r="J106" s="91"/>
      <c r="K106" s="108"/>
      <c r="L106" s="90"/>
      <c r="M106" s="30"/>
    </row>
    <row r="107" spans="1:13" s="28" customFormat="1" ht="32.25" customHeight="1">
      <c r="A107" s="16"/>
      <c r="B107" s="165" t="s">
        <v>76</v>
      </c>
      <c r="C107" s="3" t="s">
        <v>21</v>
      </c>
      <c r="D107" s="108">
        <v>100</v>
      </c>
      <c r="E107" s="108">
        <v>6.8</v>
      </c>
      <c r="F107" s="89"/>
      <c r="G107" s="108"/>
      <c r="H107" s="91"/>
      <c r="I107" s="108"/>
      <c r="J107" s="91"/>
      <c r="K107" s="108"/>
      <c r="L107" s="90"/>
      <c r="M107" s="30"/>
    </row>
    <row r="108" spans="1:13" s="28" customFormat="1" ht="24" customHeight="1">
      <c r="A108" s="16"/>
      <c r="B108" s="165" t="s">
        <v>77</v>
      </c>
      <c r="C108" s="3" t="s">
        <v>26</v>
      </c>
      <c r="D108" s="108"/>
      <c r="E108" s="108">
        <v>1</v>
      </c>
      <c r="F108" s="89"/>
      <c r="G108" s="108"/>
      <c r="H108" s="91"/>
      <c r="I108" s="108"/>
      <c r="J108" s="91"/>
      <c r="K108" s="108"/>
      <c r="L108" s="90"/>
      <c r="M108" s="30"/>
    </row>
    <row r="109" spans="1:13" s="28" customFormat="1" ht="27.75" customHeight="1">
      <c r="A109" s="16"/>
      <c r="B109" s="165" t="s">
        <v>78</v>
      </c>
      <c r="C109" s="3" t="s">
        <v>0</v>
      </c>
      <c r="D109" s="89">
        <v>18.1</v>
      </c>
      <c r="E109" s="108">
        <f>E104*D109</f>
        <v>1.2308000000000001</v>
      </c>
      <c r="F109" s="89"/>
      <c r="G109" s="108"/>
      <c r="H109" s="91"/>
      <c r="I109" s="108"/>
      <c r="J109" s="91"/>
      <c r="K109" s="108"/>
      <c r="L109" s="90"/>
      <c r="M109" s="30"/>
    </row>
    <row r="110" spans="1:13" s="28" customFormat="1" ht="54.75" customHeight="1">
      <c r="A110" s="15">
        <v>18</v>
      </c>
      <c r="B110" s="152" t="s">
        <v>22</v>
      </c>
      <c r="C110" s="153" t="s">
        <v>20</v>
      </c>
      <c r="D110" s="154"/>
      <c r="E110" s="174">
        <v>0.0728</v>
      </c>
      <c r="F110" s="89"/>
      <c r="G110" s="108"/>
      <c r="H110" s="91"/>
      <c r="I110" s="108"/>
      <c r="J110" s="91"/>
      <c r="K110" s="108"/>
      <c r="L110" s="92"/>
      <c r="M110" s="30"/>
    </row>
    <row r="111" spans="1:13" s="28" customFormat="1" ht="29.25" customHeight="1">
      <c r="A111" s="16"/>
      <c r="B111" s="149" t="s">
        <v>13</v>
      </c>
      <c r="C111" s="150" t="s">
        <v>12</v>
      </c>
      <c r="D111" s="151">
        <v>101</v>
      </c>
      <c r="E111" s="151">
        <f>D111*E110</f>
        <v>7.3528</v>
      </c>
      <c r="F111" s="89"/>
      <c r="G111" s="108"/>
      <c r="H111" s="91"/>
      <c r="I111" s="108"/>
      <c r="J111" s="91"/>
      <c r="K111" s="108"/>
      <c r="L111" s="90"/>
      <c r="M111" s="30"/>
    </row>
    <row r="112" spans="1:13" s="28" customFormat="1" ht="22.5" customHeight="1">
      <c r="A112" s="16"/>
      <c r="B112" s="149" t="s">
        <v>15</v>
      </c>
      <c r="C112" s="150" t="s">
        <v>16</v>
      </c>
      <c r="D112" s="151">
        <v>12.9</v>
      </c>
      <c r="E112" s="151">
        <f>D112*E110</f>
        <v>0.9391200000000001</v>
      </c>
      <c r="F112" s="89"/>
      <c r="G112" s="108"/>
      <c r="H112" s="91"/>
      <c r="I112" s="108"/>
      <c r="J112" s="91"/>
      <c r="K112" s="108"/>
      <c r="L112" s="90"/>
      <c r="M112" s="30"/>
    </row>
    <row r="113" spans="1:13" s="28" customFormat="1" ht="36" customHeight="1">
      <c r="A113" s="16"/>
      <c r="B113" s="165" t="s">
        <v>108</v>
      </c>
      <c r="C113" s="3" t="s">
        <v>21</v>
      </c>
      <c r="D113" s="108">
        <v>100</v>
      </c>
      <c r="E113" s="108">
        <f>D113*E110</f>
        <v>7.28</v>
      </c>
      <c r="F113" s="89"/>
      <c r="G113" s="108"/>
      <c r="H113" s="91"/>
      <c r="I113" s="108"/>
      <c r="J113" s="91"/>
      <c r="K113" s="108"/>
      <c r="L113" s="90"/>
      <c r="M113" s="30"/>
    </row>
    <row r="114" spans="1:13" s="28" customFormat="1" ht="35.25" customHeight="1">
      <c r="A114" s="16"/>
      <c r="B114" s="165" t="s">
        <v>109</v>
      </c>
      <c r="C114" s="3" t="s">
        <v>14</v>
      </c>
      <c r="D114" s="108">
        <v>0.07</v>
      </c>
      <c r="E114" s="121">
        <f>E110*D114</f>
        <v>0.005096000000000001</v>
      </c>
      <c r="F114" s="89"/>
      <c r="G114" s="108"/>
      <c r="H114" s="91"/>
      <c r="I114" s="108"/>
      <c r="J114" s="91"/>
      <c r="K114" s="108"/>
      <c r="L114" s="90"/>
      <c r="M114" s="30"/>
    </row>
    <row r="115" spans="1:13" s="28" customFormat="1" ht="27" customHeight="1">
      <c r="A115" s="65"/>
      <c r="B115" s="165" t="s">
        <v>19</v>
      </c>
      <c r="C115" s="3" t="s">
        <v>16</v>
      </c>
      <c r="D115" s="108">
        <v>1.32</v>
      </c>
      <c r="E115" s="108">
        <f>D115*E110</f>
        <v>0.09609600000000001</v>
      </c>
      <c r="F115" s="116"/>
      <c r="G115" s="158"/>
      <c r="H115" s="159"/>
      <c r="I115" s="158"/>
      <c r="J115" s="159"/>
      <c r="K115" s="158"/>
      <c r="L115" s="158"/>
      <c r="M115" s="30"/>
    </row>
    <row r="116" spans="1:13" s="28" customFormat="1" ht="27" customHeight="1">
      <c r="A116" s="65">
        <v>19</v>
      </c>
      <c r="B116" s="96" t="s">
        <v>140</v>
      </c>
      <c r="C116" s="95" t="s">
        <v>141</v>
      </c>
      <c r="D116" s="108"/>
      <c r="E116" s="105">
        <v>2</v>
      </c>
      <c r="F116" s="116"/>
      <c r="G116" s="158"/>
      <c r="H116" s="159"/>
      <c r="I116" s="158"/>
      <c r="J116" s="159"/>
      <c r="K116" s="158"/>
      <c r="L116" s="175"/>
      <c r="M116" s="30"/>
    </row>
    <row r="117" spans="1:13" s="28" customFormat="1" ht="27" customHeight="1">
      <c r="A117" s="65">
        <v>20</v>
      </c>
      <c r="B117" s="96" t="s">
        <v>142</v>
      </c>
      <c r="C117" s="95" t="s">
        <v>141</v>
      </c>
      <c r="D117" s="108"/>
      <c r="E117" s="105">
        <v>20</v>
      </c>
      <c r="F117" s="116"/>
      <c r="G117" s="158"/>
      <c r="H117" s="159"/>
      <c r="I117" s="158"/>
      <c r="J117" s="159"/>
      <c r="K117" s="158"/>
      <c r="L117" s="175"/>
      <c r="M117" s="30"/>
    </row>
    <row r="118" spans="1:14" s="35" customFormat="1" ht="30.75" customHeight="1">
      <c r="A118" s="136"/>
      <c r="B118" s="66" t="s">
        <v>128</v>
      </c>
      <c r="C118" s="27"/>
      <c r="D118" s="89"/>
      <c r="E118" s="91"/>
      <c r="F118" s="89"/>
      <c r="G118" s="92"/>
      <c r="H118" s="92"/>
      <c r="I118" s="92"/>
      <c r="J118" s="92"/>
      <c r="K118" s="92"/>
      <c r="L118" s="92"/>
      <c r="M118" s="33">
        <f>K118+I118+G118</f>
        <v>0</v>
      </c>
      <c r="N118" s="34"/>
    </row>
    <row r="119" spans="1:13" s="28" customFormat="1" ht="30" customHeight="1">
      <c r="A119" s="136"/>
      <c r="B119" s="27" t="s">
        <v>55</v>
      </c>
      <c r="C119" s="27"/>
      <c r="D119" s="91"/>
      <c r="E119" s="89"/>
      <c r="F119" s="90"/>
      <c r="G119" s="90"/>
      <c r="H119" s="90"/>
      <c r="I119" s="90"/>
      <c r="J119" s="90"/>
      <c r="K119" s="90"/>
      <c r="L119" s="90"/>
      <c r="M119" s="47">
        <f>G119+I119+K119</f>
        <v>0</v>
      </c>
    </row>
    <row r="120" spans="1:13" s="28" customFormat="1" ht="30.75" customHeight="1">
      <c r="A120" s="136"/>
      <c r="B120" s="27" t="s">
        <v>23</v>
      </c>
      <c r="C120" s="27"/>
      <c r="D120" s="91"/>
      <c r="E120" s="89"/>
      <c r="F120" s="90"/>
      <c r="G120" s="90"/>
      <c r="H120" s="90"/>
      <c r="I120" s="90"/>
      <c r="J120" s="90"/>
      <c r="K120" s="90"/>
      <c r="L120" s="90"/>
      <c r="M120" s="48"/>
    </row>
    <row r="121" spans="1:13" s="28" customFormat="1" ht="26.25" customHeight="1">
      <c r="A121" s="136"/>
      <c r="B121" s="27" t="s">
        <v>56</v>
      </c>
      <c r="C121" s="27"/>
      <c r="D121" s="91"/>
      <c r="E121" s="89"/>
      <c r="F121" s="90"/>
      <c r="G121" s="90"/>
      <c r="H121" s="90"/>
      <c r="I121" s="90"/>
      <c r="J121" s="90"/>
      <c r="K121" s="90"/>
      <c r="L121" s="90"/>
      <c r="M121" s="47">
        <f>G121+I121+K121</f>
        <v>0</v>
      </c>
    </row>
    <row r="122" spans="1:13" s="28" customFormat="1" ht="30" customHeight="1">
      <c r="A122" s="136"/>
      <c r="B122" s="66" t="s">
        <v>125</v>
      </c>
      <c r="C122" s="27"/>
      <c r="D122" s="91"/>
      <c r="E122" s="89"/>
      <c r="F122" s="90"/>
      <c r="G122" s="92"/>
      <c r="H122" s="92"/>
      <c r="I122" s="92"/>
      <c r="J122" s="92"/>
      <c r="K122" s="92"/>
      <c r="L122" s="92"/>
      <c r="M122" s="47">
        <f>K122+I122+G122</f>
        <v>0</v>
      </c>
    </row>
    <row r="123" s="176" customFormat="1" ht="18" customHeight="1"/>
    <row r="124" s="176" customFormat="1" ht="21" customHeight="1"/>
    <row r="125" s="176" customFormat="1" ht="21" customHeight="1"/>
    <row r="126" s="176" customFormat="1" ht="21" customHeight="1"/>
    <row r="127" s="28" customFormat="1" ht="15"/>
    <row r="128" s="28" customFormat="1" ht="15"/>
  </sheetData>
  <sheetProtection/>
  <mergeCells count="15">
    <mergeCell ref="A3:A4"/>
    <mergeCell ref="B3:B4"/>
    <mergeCell ref="C3:C4"/>
    <mergeCell ref="D3:E3"/>
    <mergeCell ref="F3:G3"/>
    <mergeCell ref="A1:L1"/>
    <mergeCell ref="A2:L2"/>
    <mergeCell ref="A125:IV125"/>
    <mergeCell ref="A126:IV126"/>
    <mergeCell ref="J3:K3"/>
    <mergeCell ref="L3:L4"/>
    <mergeCell ref="A123:IV123"/>
    <mergeCell ref="A124:IV124"/>
    <mergeCell ref="A5:L5"/>
    <mergeCell ref="H3:I3"/>
  </mergeCells>
  <printOptions/>
  <pageMargins left="0.7" right="0.7" top="0.75" bottom="0.75" header="0.3" footer="0.3"/>
  <pageSetup horizontalDpi="600" verticalDpi="600" orientation="landscape" paperSize="9" scale="14" r:id="rId1"/>
  <colBreaks count="1" manualBreakCount="1">
    <brk id="12" max="2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43">
      <selection activeCell="A1" sqref="A1:L1"/>
    </sheetView>
  </sheetViews>
  <sheetFormatPr defaultColWidth="9.140625" defaultRowHeight="12.75"/>
  <cols>
    <col min="1" max="1" width="2.57421875" style="0" customWidth="1"/>
    <col min="2" max="2" width="34.140625" style="0" customWidth="1"/>
    <col min="3" max="3" width="8.7109375" style="0" customWidth="1"/>
    <col min="4" max="4" width="8.421875" style="0" customWidth="1"/>
    <col min="5" max="5" width="8.57421875" style="0" customWidth="1"/>
    <col min="6" max="6" width="8.8515625" style="0" customWidth="1"/>
    <col min="7" max="7" width="8.421875" style="0" customWidth="1"/>
    <col min="8" max="8" width="8.28125" style="0" customWidth="1"/>
    <col min="9" max="9" width="8.140625" style="0" customWidth="1"/>
    <col min="12" max="12" width="9.00390625" style="0" customWidth="1"/>
    <col min="13" max="13" width="9.140625" style="0" hidden="1" customWidth="1"/>
  </cols>
  <sheetData>
    <row r="1" spans="1:12" s="229" customFormat="1" ht="39" customHeight="1">
      <c r="A1" s="231" t="s">
        <v>245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s="229" customFormat="1" ht="32.25" customHeight="1">
      <c r="A2" s="231" t="s">
        <v>139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45" customFormat="1" ht="57" customHeight="1">
      <c r="A3" s="182" t="s">
        <v>36</v>
      </c>
      <c r="B3" s="182" t="s">
        <v>30</v>
      </c>
      <c r="C3" s="177" t="s">
        <v>2</v>
      </c>
      <c r="D3" s="191" t="s">
        <v>3</v>
      </c>
      <c r="E3" s="192"/>
      <c r="F3" s="189" t="s">
        <v>4</v>
      </c>
      <c r="G3" s="189"/>
      <c r="H3" s="190" t="s">
        <v>5</v>
      </c>
      <c r="I3" s="190"/>
      <c r="J3" s="190" t="s">
        <v>6</v>
      </c>
      <c r="K3" s="190"/>
      <c r="L3" s="180" t="s">
        <v>58</v>
      </c>
    </row>
    <row r="4" spans="1:12" s="45" customFormat="1" ht="68.25" customHeight="1">
      <c r="A4" s="183"/>
      <c r="B4" s="183"/>
      <c r="C4" s="184"/>
      <c r="D4" s="2" t="s">
        <v>7</v>
      </c>
      <c r="E4" s="2" t="s">
        <v>124</v>
      </c>
      <c r="F4" s="4" t="s">
        <v>8</v>
      </c>
      <c r="G4" s="4" t="s">
        <v>114</v>
      </c>
      <c r="H4" s="4" t="s">
        <v>8</v>
      </c>
      <c r="I4" s="4" t="s">
        <v>114</v>
      </c>
      <c r="J4" s="4" t="s">
        <v>8</v>
      </c>
      <c r="K4" s="4" t="s">
        <v>114</v>
      </c>
      <c r="L4" s="181"/>
    </row>
    <row r="5" spans="1:12" s="141" customFormat="1" ht="78" customHeight="1">
      <c r="A5" s="86">
        <v>1</v>
      </c>
      <c r="B5" s="138" t="s">
        <v>110</v>
      </c>
      <c r="C5" s="84" t="s">
        <v>62</v>
      </c>
      <c r="D5" s="83"/>
      <c r="E5" s="51">
        <v>1</v>
      </c>
      <c r="F5" s="87"/>
      <c r="G5" s="139"/>
      <c r="H5" s="140"/>
      <c r="I5" s="139"/>
      <c r="J5" s="140"/>
      <c r="K5" s="139"/>
      <c r="L5" s="49"/>
    </row>
    <row r="6" spans="1:12" s="28" customFormat="1" ht="24" customHeight="1">
      <c r="A6" s="16"/>
      <c r="B6" s="44" t="s">
        <v>33</v>
      </c>
      <c r="C6" s="23" t="s">
        <v>48</v>
      </c>
      <c r="D6" s="11">
        <v>7.24</v>
      </c>
      <c r="E6" s="12">
        <f>E5*D6</f>
        <v>7.24</v>
      </c>
      <c r="F6" s="67"/>
      <c r="G6" s="68"/>
      <c r="H6" s="13"/>
      <c r="I6" s="12"/>
      <c r="J6" s="13"/>
      <c r="K6" s="12"/>
      <c r="L6" s="14"/>
    </row>
    <row r="7" spans="1:12" s="28" customFormat="1" ht="45" customHeight="1">
      <c r="A7" s="16"/>
      <c r="B7" s="44" t="s">
        <v>111</v>
      </c>
      <c r="C7" s="23" t="s">
        <v>35</v>
      </c>
      <c r="D7" s="9">
        <v>1</v>
      </c>
      <c r="E7" s="12">
        <f>D7*E5</f>
        <v>1</v>
      </c>
      <c r="F7" s="11"/>
      <c r="G7" s="12"/>
      <c r="H7" s="13"/>
      <c r="I7" s="12"/>
      <c r="J7" s="13"/>
      <c r="K7" s="12"/>
      <c r="L7" s="14"/>
    </row>
    <row r="8" spans="1:12" s="28" customFormat="1" ht="23.25" customHeight="1">
      <c r="A8" s="17"/>
      <c r="B8" s="63" t="s">
        <v>32</v>
      </c>
      <c r="C8" s="1" t="s">
        <v>0</v>
      </c>
      <c r="D8" s="26">
        <v>3.84</v>
      </c>
      <c r="E8" s="5">
        <f>E5*D8</f>
        <v>3.84</v>
      </c>
      <c r="F8" s="6"/>
      <c r="G8" s="5"/>
      <c r="H8" s="6"/>
      <c r="I8" s="5"/>
      <c r="J8" s="6"/>
      <c r="K8" s="5"/>
      <c r="L8" s="7"/>
    </row>
    <row r="9" spans="1:12" s="141" customFormat="1" ht="57" customHeight="1">
      <c r="A9" s="85">
        <v>2</v>
      </c>
      <c r="B9" s="142" t="s">
        <v>74</v>
      </c>
      <c r="C9" s="143" t="s">
        <v>61</v>
      </c>
      <c r="D9" s="85"/>
      <c r="E9" s="144">
        <v>0.5</v>
      </c>
      <c r="F9" s="143"/>
      <c r="G9" s="139"/>
      <c r="H9" s="145"/>
      <c r="I9" s="139"/>
      <c r="J9" s="145"/>
      <c r="K9" s="139"/>
      <c r="L9" s="55"/>
    </row>
    <row r="10" spans="1:12" s="28" customFormat="1" ht="27" customHeight="1">
      <c r="A10" s="8"/>
      <c r="B10" s="69" t="s">
        <v>33</v>
      </c>
      <c r="C10" s="58" t="s">
        <v>48</v>
      </c>
      <c r="D10" s="23">
        <v>13.9</v>
      </c>
      <c r="E10" s="12">
        <f>E9*D10</f>
        <v>6.95</v>
      </c>
      <c r="F10" s="70"/>
      <c r="G10" s="68"/>
      <c r="H10" s="10"/>
      <c r="I10" s="12"/>
      <c r="J10" s="10"/>
      <c r="K10" s="12"/>
      <c r="L10" s="56"/>
    </row>
    <row r="11" spans="1:12" s="28" customFormat="1" ht="49.5" customHeight="1">
      <c r="A11" s="8"/>
      <c r="B11" s="69" t="s">
        <v>112</v>
      </c>
      <c r="C11" s="9" t="s">
        <v>27</v>
      </c>
      <c r="D11" s="8">
        <v>100</v>
      </c>
      <c r="E11" s="12">
        <f>D11*E9</f>
        <v>50</v>
      </c>
      <c r="F11" s="23"/>
      <c r="G11" s="12"/>
      <c r="H11" s="10"/>
      <c r="I11" s="12"/>
      <c r="J11" s="10"/>
      <c r="K11" s="12"/>
      <c r="L11" s="56"/>
    </row>
    <row r="12" spans="1:12" s="28" customFormat="1" ht="21.75" customHeight="1">
      <c r="A12" s="8"/>
      <c r="B12" s="69" t="s">
        <v>63</v>
      </c>
      <c r="C12" s="9" t="s">
        <v>26</v>
      </c>
      <c r="D12" s="8"/>
      <c r="E12" s="12">
        <v>5</v>
      </c>
      <c r="F12" s="10"/>
      <c r="G12" s="12"/>
      <c r="H12" s="10"/>
      <c r="I12" s="12"/>
      <c r="J12" s="10"/>
      <c r="K12" s="12"/>
      <c r="L12" s="56"/>
    </row>
    <row r="13" spans="1:12" s="28" customFormat="1" ht="26.25" customHeight="1">
      <c r="A13" s="1"/>
      <c r="B13" s="71" t="s">
        <v>32</v>
      </c>
      <c r="C13" s="26" t="s">
        <v>0</v>
      </c>
      <c r="D13" s="1">
        <v>0.97</v>
      </c>
      <c r="E13" s="5">
        <f>E9*D13</f>
        <v>0.485</v>
      </c>
      <c r="F13" s="21"/>
      <c r="G13" s="5"/>
      <c r="H13" s="21"/>
      <c r="I13" s="5"/>
      <c r="J13" s="21"/>
      <c r="K13" s="5"/>
      <c r="L13" s="57"/>
    </row>
    <row r="14" spans="1:12" s="141" customFormat="1" ht="39" customHeight="1">
      <c r="A14" s="85">
        <v>3</v>
      </c>
      <c r="B14" s="84" t="s">
        <v>241</v>
      </c>
      <c r="C14" s="87" t="s">
        <v>121</v>
      </c>
      <c r="D14" s="84"/>
      <c r="E14" s="140">
        <v>0.02</v>
      </c>
      <c r="F14" s="84"/>
      <c r="G14" s="146"/>
      <c r="H14" s="145"/>
      <c r="I14" s="146"/>
      <c r="J14" s="145"/>
      <c r="K14" s="146"/>
      <c r="L14" s="51"/>
    </row>
    <row r="15" spans="1:12" s="28" customFormat="1" ht="24" customHeight="1">
      <c r="A15" s="8"/>
      <c r="B15" s="69" t="s">
        <v>33</v>
      </c>
      <c r="C15" s="9" t="s">
        <v>31</v>
      </c>
      <c r="D15" s="8">
        <v>11</v>
      </c>
      <c r="E15" s="11">
        <f>E14*D15</f>
        <v>0.22</v>
      </c>
      <c r="F15" s="23"/>
      <c r="G15" s="24"/>
      <c r="H15" s="10"/>
      <c r="I15" s="24"/>
      <c r="J15" s="10"/>
      <c r="K15" s="24"/>
      <c r="L15" s="18"/>
    </row>
    <row r="16" spans="1:12" s="28" customFormat="1" ht="24" customHeight="1">
      <c r="A16" s="8"/>
      <c r="B16" s="69" t="s">
        <v>80</v>
      </c>
      <c r="C16" s="9" t="s">
        <v>0</v>
      </c>
      <c r="D16" s="23">
        <v>12.6</v>
      </c>
      <c r="E16" s="11">
        <f>E14*D16</f>
        <v>0.252</v>
      </c>
      <c r="F16" s="23"/>
      <c r="G16" s="24"/>
      <c r="H16" s="10"/>
      <c r="I16" s="24"/>
      <c r="J16" s="10"/>
      <c r="K16" s="24"/>
      <c r="L16" s="18"/>
    </row>
    <row r="17" spans="1:12" s="28" customFormat="1" ht="21.75" customHeight="1">
      <c r="A17" s="8"/>
      <c r="B17" s="69" t="s">
        <v>113</v>
      </c>
      <c r="C17" s="9" t="s">
        <v>26</v>
      </c>
      <c r="D17" s="8"/>
      <c r="E17" s="77">
        <v>2</v>
      </c>
      <c r="F17" s="23"/>
      <c r="G17" s="24"/>
      <c r="H17" s="10"/>
      <c r="I17" s="24"/>
      <c r="J17" s="10"/>
      <c r="K17" s="24"/>
      <c r="L17" s="18"/>
    </row>
    <row r="18" spans="1:12" s="28" customFormat="1" ht="24" customHeight="1">
      <c r="A18" s="1"/>
      <c r="B18" s="71" t="s">
        <v>32</v>
      </c>
      <c r="C18" s="26" t="s">
        <v>0</v>
      </c>
      <c r="D18" s="1">
        <v>8.81</v>
      </c>
      <c r="E18" s="73">
        <f>E14*D18</f>
        <v>0.17620000000000002</v>
      </c>
      <c r="F18" s="46"/>
      <c r="G18" s="42"/>
      <c r="H18" s="21"/>
      <c r="I18" s="42"/>
      <c r="J18" s="21"/>
      <c r="K18" s="42"/>
      <c r="L18" s="22"/>
    </row>
    <row r="19" spans="1:12" s="141" customFormat="1" ht="37.5" customHeight="1">
      <c r="A19" s="86">
        <v>4</v>
      </c>
      <c r="B19" s="87" t="s">
        <v>134</v>
      </c>
      <c r="C19" s="84" t="s">
        <v>26</v>
      </c>
      <c r="D19" s="87"/>
      <c r="E19" s="145">
        <v>3</v>
      </c>
      <c r="F19" s="87"/>
      <c r="G19" s="139"/>
      <c r="H19" s="140"/>
      <c r="I19" s="139"/>
      <c r="J19" s="140"/>
      <c r="K19" s="139"/>
      <c r="L19" s="49"/>
    </row>
    <row r="20" spans="1:12" s="28" customFormat="1" ht="24" customHeight="1">
      <c r="A20" s="16"/>
      <c r="B20" s="25" t="s">
        <v>33</v>
      </c>
      <c r="C20" s="8" t="s">
        <v>31</v>
      </c>
      <c r="D20" s="9">
        <v>0.192</v>
      </c>
      <c r="E20" s="12">
        <f>E19*D20</f>
        <v>0.5760000000000001</v>
      </c>
      <c r="F20" s="11"/>
      <c r="G20" s="12"/>
      <c r="H20" s="13"/>
      <c r="I20" s="12"/>
      <c r="J20" s="13"/>
      <c r="K20" s="12"/>
      <c r="L20" s="14"/>
    </row>
    <row r="21" spans="1:12" s="28" customFormat="1" ht="39" customHeight="1">
      <c r="A21" s="16"/>
      <c r="B21" s="25" t="s">
        <v>64</v>
      </c>
      <c r="C21" s="8" t="s">
        <v>35</v>
      </c>
      <c r="D21" s="9"/>
      <c r="E21" s="12">
        <v>5</v>
      </c>
      <c r="F21" s="11"/>
      <c r="G21" s="12"/>
      <c r="H21" s="13"/>
      <c r="I21" s="12"/>
      <c r="J21" s="13"/>
      <c r="K21" s="12"/>
      <c r="L21" s="14"/>
    </row>
    <row r="22" spans="1:12" s="28" customFormat="1" ht="39" customHeight="1">
      <c r="A22" s="16"/>
      <c r="B22" s="25" t="s">
        <v>65</v>
      </c>
      <c r="C22" s="8" t="s">
        <v>35</v>
      </c>
      <c r="D22" s="9"/>
      <c r="E22" s="12">
        <v>1</v>
      </c>
      <c r="F22" s="11"/>
      <c r="G22" s="12"/>
      <c r="H22" s="13"/>
      <c r="I22" s="12"/>
      <c r="J22" s="13"/>
      <c r="K22" s="12"/>
      <c r="L22" s="14"/>
    </row>
    <row r="23" spans="1:12" s="28" customFormat="1" ht="27" customHeight="1">
      <c r="A23" s="17"/>
      <c r="B23" s="63" t="s">
        <v>32</v>
      </c>
      <c r="C23" s="1" t="s">
        <v>0</v>
      </c>
      <c r="D23" s="26">
        <v>0.0266</v>
      </c>
      <c r="E23" s="5">
        <f>E19*D23</f>
        <v>0.0798</v>
      </c>
      <c r="F23" s="6"/>
      <c r="G23" s="5"/>
      <c r="H23" s="6"/>
      <c r="I23" s="5"/>
      <c r="J23" s="6"/>
      <c r="K23" s="5"/>
      <c r="L23" s="7"/>
    </row>
    <row r="24" spans="1:12" s="141" customFormat="1" ht="40.5" customHeight="1">
      <c r="A24" s="86">
        <v>5</v>
      </c>
      <c r="B24" s="87" t="s">
        <v>66</v>
      </c>
      <c r="C24" s="84" t="s">
        <v>26</v>
      </c>
      <c r="D24" s="87"/>
      <c r="E24" s="145">
        <v>4</v>
      </c>
      <c r="F24" s="87"/>
      <c r="G24" s="139"/>
      <c r="H24" s="140"/>
      <c r="I24" s="139"/>
      <c r="J24" s="140"/>
      <c r="K24" s="139"/>
      <c r="L24" s="49"/>
    </row>
    <row r="25" spans="1:12" s="28" customFormat="1" ht="22.5" customHeight="1">
      <c r="A25" s="16"/>
      <c r="B25" s="25" t="s">
        <v>33</v>
      </c>
      <c r="C25" s="8" t="s">
        <v>31</v>
      </c>
      <c r="D25" s="9">
        <v>0.192</v>
      </c>
      <c r="E25" s="12">
        <f>E24*D25</f>
        <v>0.768</v>
      </c>
      <c r="F25" s="11"/>
      <c r="G25" s="12"/>
      <c r="H25" s="13"/>
      <c r="I25" s="12"/>
      <c r="J25" s="13"/>
      <c r="K25" s="12"/>
      <c r="L25" s="14"/>
    </row>
    <row r="26" spans="1:12" s="28" customFormat="1" ht="57.75" customHeight="1">
      <c r="A26" s="16"/>
      <c r="B26" s="25" t="s">
        <v>67</v>
      </c>
      <c r="C26" s="8" t="s">
        <v>35</v>
      </c>
      <c r="D26" s="9">
        <v>1</v>
      </c>
      <c r="E26" s="12">
        <f>D26*E24</f>
        <v>4</v>
      </c>
      <c r="F26" s="11"/>
      <c r="G26" s="12"/>
      <c r="H26" s="13"/>
      <c r="I26" s="12"/>
      <c r="J26" s="13"/>
      <c r="K26" s="12"/>
      <c r="L26" s="14"/>
    </row>
    <row r="27" spans="1:12" s="28" customFormat="1" ht="22.5" customHeight="1">
      <c r="A27" s="17"/>
      <c r="B27" s="63" t="s">
        <v>32</v>
      </c>
      <c r="C27" s="1" t="s">
        <v>0</v>
      </c>
      <c r="D27" s="26">
        <v>0.0266</v>
      </c>
      <c r="E27" s="5">
        <f>E24*D27</f>
        <v>0.1064</v>
      </c>
      <c r="F27" s="6"/>
      <c r="G27" s="5"/>
      <c r="H27" s="6"/>
      <c r="I27" s="5"/>
      <c r="J27" s="6"/>
      <c r="K27" s="5"/>
      <c r="L27" s="7"/>
    </row>
    <row r="28" spans="1:12" s="141" customFormat="1" ht="39" customHeight="1">
      <c r="A28" s="85">
        <v>6</v>
      </c>
      <c r="B28" s="147" t="s">
        <v>68</v>
      </c>
      <c r="C28" s="143" t="s">
        <v>26</v>
      </c>
      <c r="D28" s="85"/>
      <c r="E28" s="139">
        <v>4</v>
      </c>
      <c r="F28" s="143"/>
      <c r="G28" s="139"/>
      <c r="H28" s="145"/>
      <c r="I28" s="139"/>
      <c r="J28" s="145"/>
      <c r="K28" s="139"/>
      <c r="L28" s="51"/>
    </row>
    <row r="29" spans="1:12" s="28" customFormat="1" ht="33" customHeight="1">
      <c r="A29" s="8"/>
      <c r="B29" s="69" t="s">
        <v>33</v>
      </c>
      <c r="C29" s="58" t="s">
        <v>48</v>
      </c>
      <c r="D29" s="23">
        <v>0.604</v>
      </c>
      <c r="E29" s="12">
        <f>E28*D29</f>
        <v>2.416</v>
      </c>
      <c r="F29" s="70"/>
      <c r="G29" s="68"/>
      <c r="H29" s="10"/>
      <c r="I29" s="12"/>
      <c r="J29" s="10"/>
      <c r="K29" s="12"/>
      <c r="L29" s="18"/>
    </row>
    <row r="30" spans="1:12" s="28" customFormat="1" ht="36.75" customHeight="1">
      <c r="A30" s="8"/>
      <c r="B30" s="69" t="s">
        <v>75</v>
      </c>
      <c r="C30" s="58" t="s">
        <v>35</v>
      </c>
      <c r="D30" s="8"/>
      <c r="E30" s="59">
        <v>4</v>
      </c>
      <c r="F30" s="23"/>
      <c r="G30" s="12"/>
      <c r="H30" s="10"/>
      <c r="I30" s="12"/>
      <c r="J30" s="10"/>
      <c r="K30" s="12"/>
      <c r="L30" s="18"/>
    </row>
    <row r="31" spans="1:12" s="28" customFormat="1" ht="42.75" customHeight="1">
      <c r="A31" s="8"/>
      <c r="B31" s="69" t="s">
        <v>69</v>
      </c>
      <c r="C31" s="58" t="s">
        <v>35</v>
      </c>
      <c r="D31" s="8"/>
      <c r="E31" s="59">
        <v>3</v>
      </c>
      <c r="F31" s="23"/>
      <c r="G31" s="12"/>
      <c r="H31" s="10"/>
      <c r="I31" s="12"/>
      <c r="J31" s="10"/>
      <c r="K31" s="12"/>
      <c r="L31" s="18"/>
    </row>
    <row r="32" spans="1:12" s="28" customFormat="1" ht="26.25" customHeight="1">
      <c r="A32" s="1"/>
      <c r="B32" s="71" t="s">
        <v>32</v>
      </c>
      <c r="C32" s="26" t="s">
        <v>0</v>
      </c>
      <c r="D32" s="1">
        <v>0.114</v>
      </c>
      <c r="E32" s="5">
        <f>E28*D32</f>
        <v>0.456</v>
      </c>
      <c r="F32" s="21"/>
      <c r="G32" s="5"/>
      <c r="H32" s="21"/>
      <c r="I32" s="5"/>
      <c r="J32" s="21"/>
      <c r="K32" s="5"/>
      <c r="L32" s="22"/>
    </row>
    <row r="33" spans="1:12" s="141" customFormat="1" ht="41.25" customHeight="1">
      <c r="A33" s="86">
        <v>7</v>
      </c>
      <c r="B33" s="148" t="s">
        <v>70</v>
      </c>
      <c r="C33" s="84" t="s">
        <v>27</v>
      </c>
      <c r="D33" s="83"/>
      <c r="E33" s="139">
        <v>1</v>
      </c>
      <c r="F33" s="87"/>
      <c r="G33" s="139"/>
      <c r="H33" s="140"/>
      <c r="I33" s="139"/>
      <c r="J33" s="140"/>
      <c r="K33" s="139"/>
      <c r="L33" s="49"/>
    </row>
    <row r="34" spans="1:12" s="28" customFormat="1" ht="24" customHeight="1">
      <c r="A34" s="16"/>
      <c r="B34" s="44" t="s">
        <v>33</v>
      </c>
      <c r="C34" s="23" t="s">
        <v>48</v>
      </c>
      <c r="D34" s="11">
        <v>0.428</v>
      </c>
      <c r="E34" s="12">
        <f>E33*D34</f>
        <v>0.428</v>
      </c>
      <c r="F34" s="67"/>
      <c r="G34" s="68"/>
      <c r="H34" s="13"/>
      <c r="I34" s="12"/>
      <c r="J34" s="13"/>
      <c r="K34" s="12"/>
      <c r="L34" s="14"/>
    </row>
    <row r="35" spans="1:12" s="28" customFormat="1" ht="18.75" customHeight="1">
      <c r="A35" s="16"/>
      <c r="B35" s="44" t="s">
        <v>71</v>
      </c>
      <c r="C35" s="23" t="s">
        <v>27</v>
      </c>
      <c r="D35" s="9">
        <v>1.01</v>
      </c>
      <c r="E35" s="59">
        <f>D35*E33</f>
        <v>1.01</v>
      </c>
      <c r="F35" s="11"/>
      <c r="G35" s="12"/>
      <c r="H35" s="13"/>
      <c r="I35" s="12"/>
      <c r="J35" s="13"/>
      <c r="K35" s="12"/>
      <c r="L35" s="14"/>
    </row>
    <row r="36" spans="1:12" s="28" customFormat="1" ht="24.75" customHeight="1">
      <c r="A36" s="17"/>
      <c r="B36" s="63" t="s">
        <v>32</v>
      </c>
      <c r="C36" s="1" t="s">
        <v>0</v>
      </c>
      <c r="D36" s="26">
        <v>0.03</v>
      </c>
      <c r="E36" s="5">
        <f>E33*D36</f>
        <v>0.03</v>
      </c>
      <c r="F36" s="6"/>
      <c r="G36" s="5"/>
      <c r="H36" s="6"/>
      <c r="I36" s="5"/>
      <c r="J36" s="6"/>
      <c r="K36" s="5"/>
      <c r="L36" s="7"/>
    </row>
    <row r="37" spans="1:13" s="28" customFormat="1" ht="21.75" customHeight="1">
      <c r="A37" s="64"/>
      <c r="B37" s="46" t="s">
        <v>59</v>
      </c>
      <c r="C37" s="60"/>
      <c r="D37" s="60"/>
      <c r="E37" s="61"/>
      <c r="F37" s="60"/>
      <c r="G37" s="62"/>
      <c r="H37" s="62"/>
      <c r="I37" s="62"/>
      <c r="J37" s="62"/>
      <c r="K37" s="62"/>
      <c r="L37" s="62"/>
      <c r="M37" s="37">
        <f>G37+I37+K37</f>
        <v>0</v>
      </c>
    </row>
    <row r="38" spans="1:12" s="28" customFormat="1" ht="39" customHeight="1">
      <c r="A38" s="72"/>
      <c r="B38" s="27" t="s">
        <v>72</v>
      </c>
      <c r="C38" s="27"/>
      <c r="D38" s="27"/>
      <c r="E38" s="19"/>
      <c r="F38" s="27"/>
      <c r="G38" s="20"/>
      <c r="H38" s="20"/>
      <c r="I38" s="20"/>
      <c r="J38" s="20"/>
      <c r="K38" s="20"/>
      <c r="L38" s="20"/>
    </row>
    <row r="39" spans="1:12" s="28" customFormat="1" ht="16.5" customHeight="1">
      <c r="A39" s="72"/>
      <c r="B39" s="27" t="s">
        <v>9</v>
      </c>
      <c r="C39" s="27"/>
      <c r="D39" s="27"/>
      <c r="E39" s="19"/>
      <c r="F39" s="27"/>
      <c r="G39" s="20"/>
      <c r="H39" s="20"/>
      <c r="I39" s="20"/>
      <c r="J39" s="20"/>
      <c r="K39" s="20"/>
      <c r="L39" s="20"/>
    </row>
    <row r="40" spans="1:12" s="28" customFormat="1" ht="23.25" customHeight="1">
      <c r="A40" s="72"/>
      <c r="B40" s="27" t="s">
        <v>73</v>
      </c>
      <c r="C40" s="27"/>
      <c r="D40" s="27"/>
      <c r="E40" s="19"/>
      <c r="F40" s="27"/>
      <c r="G40" s="20"/>
      <c r="H40" s="20"/>
      <c r="I40" s="20"/>
      <c r="J40" s="20"/>
      <c r="K40" s="20"/>
      <c r="L40" s="20"/>
    </row>
    <row r="41" spans="1:13" s="28" customFormat="1" ht="23.25" customHeight="1">
      <c r="A41" s="72"/>
      <c r="B41" s="27" t="s">
        <v>9</v>
      </c>
      <c r="C41" s="27"/>
      <c r="D41" s="27"/>
      <c r="E41" s="19"/>
      <c r="F41" s="27"/>
      <c r="G41" s="20"/>
      <c r="H41" s="20"/>
      <c r="I41" s="20"/>
      <c r="J41" s="20"/>
      <c r="K41" s="20"/>
      <c r="L41" s="52"/>
      <c r="M41" s="37">
        <f>G41+I41+K41</f>
        <v>0</v>
      </c>
    </row>
    <row r="42" spans="1:13" s="28" customFormat="1" ht="23.25" customHeight="1">
      <c r="A42" s="74"/>
      <c r="B42" s="43" t="s">
        <v>122</v>
      </c>
      <c r="C42" s="78"/>
      <c r="D42" s="36"/>
      <c r="E42" s="36"/>
      <c r="F42" s="36"/>
      <c r="G42" s="79"/>
      <c r="H42" s="79"/>
      <c r="I42" s="79"/>
      <c r="J42" s="79"/>
      <c r="K42" s="79"/>
      <c r="L42" s="79"/>
      <c r="M42" s="37"/>
    </row>
    <row r="43" spans="1:13" s="28" customFormat="1" ht="24" customHeight="1">
      <c r="A43" s="74"/>
      <c r="B43" s="80" t="s">
        <v>123</v>
      </c>
      <c r="C43" s="78"/>
      <c r="D43" s="36"/>
      <c r="E43" s="36"/>
      <c r="F43" s="36"/>
      <c r="G43" s="79"/>
      <c r="H43" s="79"/>
      <c r="I43" s="79"/>
      <c r="J43" s="79"/>
      <c r="K43" s="79"/>
      <c r="L43" s="79"/>
      <c r="M43" s="37"/>
    </row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</sheetData>
  <sheetProtection/>
  <mergeCells count="10">
    <mergeCell ref="F3:G3"/>
    <mergeCell ref="A1:L1"/>
    <mergeCell ref="A2:L2"/>
    <mergeCell ref="H3:I3"/>
    <mergeCell ref="J3:K3"/>
    <mergeCell ref="L3:L4"/>
    <mergeCell ref="A3:A4"/>
    <mergeCell ref="B3:B4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8.8515625" style="232" customWidth="1"/>
    <col min="2" max="2" width="23.7109375" style="232" customWidth="1"/>
    <col min="3" max="16384" width="8.8515625" style="232" customWidth="1"/>
  </cols>
  <sheetData>
    <row r="1" spans="1:7" ht="36" customHeight="1">
      <c r="A1" s="251" t="s">
        <v>244</v>
      </c>
      <c r="B1" s="251"/>
      <c r="C1" s="251"/>
      <c r="D1" s="251"/>
      <c r="E1" s="251"/>
      <c r="F1" s="251"/>
      <c r="G1" s="251"/>
    </row>
    <row r="2" spans="1:7" ht="39" customHeight="1">
      <c r="A2" s="252" t="s">
        <v>144</v>
      </c>
      <c r="B2" s="253"/>
      <c r="C2" s="253"/>
      <c r="D2" s="253"/>
      <c r="E2" s="253"/>
      <c r="F2" s="253"/>
      <c r="G2" s="253"/>
    </row>
    <row r="3" spans="1:7" ht="21.75" customHeight="1">
      <c r="A3" s="233" t="s">
        <v>36</v>
      </c>
      <c r="B3" s="233" t="s">
        <v>30</v>
      </c>
      <c r="C3" s="234" t="s">
        <v>2</v>
      </c>
      <c r="D3" s="235" t="s">
        <v>3</v>
      </c>
      <c r="E3" s="236"/>
      <c r="F3" s="237" t="s">
        <v>243</v>
      </c>
      <c r="G3" s="238"/>
    </row>
    <row r="4" spans="1:7" ht="69">
      <c r="A4" s="239"/>
      <c r="B4" s="239"/>
      <c r="C4" s="240"/>
      <c r="D4" s="241" t="s">
        <v>7</v>
      </c>
      <c r="E4" s="242" t="s">
        <v>145</v>
      </c>
      <c r="F4" s="243" t="s">
        <v>146</v>
      </c>
      <c r="G4" s="244" t="s">
        <v>9</v>
      </c>
    </row>
    <row r="5" spans="1:7" ht="77.25" customHeight="1">
      <c r="A5" s="245">
        <v>1</v>
      </c>
      <c r="B5" s="98" t="s">
        <v>147</v>
      </c>
      <c r="C5" s="99" t="s">
        <v>50</v>
      </c>
      <c r="D5" s="99"/>
      <c r="E5" s="100">
        <v>12</v>
      </c>
      <c r="F5" s="97"/>
      <c r="G5" s="99"/>
    </row>
    <row r="6" spans="1:7" ht="32.25" customHeight="1">
      <c r="A6" s="245"/>
      <c r="B6" s="250" t="s">
        <v>148</v>
      </c>
      <c r="C6" s="97" t="s">
        <v>31</v>
      </c>
      <c r="D6" s="97">
        <v>2.06</v>
      </c>
      <c r="E6" s="101">
        <f>E5*D6</f>
        <v>24.72</v>
      </c>
      <c r="F6" s="97"/>
      <c r="G6" s="97"/>
    </row>
    <row r="7" spans="1:7" ht="72" customHeight="1">
      <c r="A7" s="245">
        <v>2</v>
      </c>
      <c r="B7" s="102" t="s">
        <v>149</v>
      </c>
      <c r="C7" s="103" t="s">
        <v>150</v>
      </c>
      <c r="D7" s="104"/>
      <c r="E7" s="163">
        <v>0.012</v>
      </c>
      <c r="F7" s="105"/>
      <c r="G7" s="106"/>
    </row>
    <row r="8" spans="1:7" ht="15.75">
      <c r="A8" s="245"/>
      <c r="B8" s="107" t="s">
        <v>151</v>
      </c>
      <c r="C8" s="108" t="s">
        <v>31</v>
      </c>
      <c r="D8" s="108">
        <v>517</v>
      </c>
      <c r="E8" s="109">
        <f>D8*E7</f>
        <v>6.204</v>
      </c>
      <c r="F8" s="108"/>
      <c r="G8" s="109"/>
    </row>
    <row r="9" spans="1:7" ht="15.75">
      <c r="A9" s="245"/>
      <c r="B9" s="107" t="s">
        <v>152</v>
      </c>
      <c r="C9" s="108" t="s">
        <v>0</v>
      </c>
      <c r="D9" s="108">
        <v>129</v>
      </c>
      <c r="E9" s="109">
        <f>D9*E7</f>
        <v>1.548</v>
      </c>
      <c r="F9" s="108"/>
      <c r="G9" s="109"/>
    </row>
    <row r="10" spans="1:7" ht="17.25">
      <c r="A10" s="245"/>
      <c r="B10" s="107" t="s">
        <v>153</v>
      </c>
      <c r="C10" s="108" t="s">
        <v>154</v>
      </c>
      <c r="D10" s="109">
        <v>102</v>
      </c>
      <c r="E10" s="110">
        <f>D10*E7</f>
        <v>1.224</v>
      </c>
      <c r="F10" s="108"/>
      <c r="G10" s="109"/>
    </row>
    <row r="11" spans="1:7" ht="17.25">
      <c r="A11" s="245"/>
      <c r="B11" s="107" t="s">
        <v>155</v>
      </c>
      <c r="C11" s="108" t="s">
        <v>156</v>
      </c>
      <c r="D11" s="109">
        <v>124</v>
      </c>
      <c r="E11" s="109">
        <f>D11*E7</f>
        <v>1.488</v>
      </c>
      <c r="F11" s="108"/>
      <c r="G11" s="109"/>
    </row>
    <row r="12" spans="1:7" ht="24.75" customHeight="1">
      <c r="A12" s="245"/>
      <c r="B12" s="107" t="s">
        <v>157</v>
      </c>
      <c r="C12" s="108" t="s">
        <v>154</v>
      </c>
      <c r="D12" s="108">
        <v>1.38</v>
      </c>
      <c r="E12" s="110">
        <f>D12*E7</f>
        <v>0.01656</v>
      </c>
      <c r="F12" s="108"/>
      <c r="G12" s="109"/>
    </row>
    <row r="13" spans="1:7" ht="24" customHeight="1">
      <c r="A13" s="245"/>
      <c r="B13" s="107" t="s">
        <v>158</v>
      </c>
      <c r="C13" s="108" t="s">
        <v>0</v>
      </c>
      <c r="D13" s="109">
        <v>30</v>
      </c>
      <c r="E13" s="109">
        <f>D13*E7</f>
        <v>0.36</v>
      </c>
      <c r="F13" s="108"/>
      <c r="G13" s="109"/>
    </row>
    <row r="14" spans="1:7" ht="115.5" customHeight="1">
      <c r="A14" s="245">
        <v>3</v>
      </c>
      <c r="B14" s="111" t="s">
        <v>159</v>
      </c>
      <c r="C14" s="112" t="s">
        <v>160</v>
      </c>
      <c r="D14" s="89"/>
      <c r="E14" s="164">
        <v>45.6</v>
      </c>
      <c r="F14" s="108"/>
      <c r="G14" s="105"/>
    </row>
    <row r="15" spans="1:7" ht="19.5" customHeight="1">
      <c r="A15" s="245"/>
      <c r="B15" s="113" t="s">
        <v>104</v>
      </c>
      <c r="C15" s="114" t="s">
        <v>12</v>
      </c>
      <c r="D15" s="89">
        <v>0.35</v>
      </c>
      <c r="E15" s="108">
        <f>D15*E14</f>
        <v>15.959999999999999</v>
      </c>
      <c r="F15" s="108"/>
      <c r="G15" s="108"/>
    </row>
    <row r="16" spans="1:7" ht="19.5" customHeight="1">
      <c r="A16" s="245"/>
      <c r="B16" s="115" t="s">
        <v>34</v>
      </c>
      <c r="C16" s="89" t="s">
        <v>0</v>
      </c>
      <c r="D16" s="89">
        <v>0.2</v>
      </c>
      <c r="E16" s="108">
        <f>D16*E14</f>
        <v>9.120000000000001</v>
      </c>
      <c r="F16" s="108"/>
      <c r="G16" s="108"/>
    </row>
    <row r="17" spans="1:7" ht="46.5" customHeight="1">
      <c r="A17" s="245"/>
      <c r="B17" s="115" t="s">
        <v>161</v>
      </c>
      <c r="C17" s="89" t="s">
        <v>162</v>
      </c>
      <c r="D17" s="89"/>
      <c r="E17" s="108">
        <v>150</v>
      </c>
      <c r="F17" s="108"/>
      <c r="G17" s="108"/>
    </row>
    <row r="18" spans="1:7" ht="45.75" customHeight="1">
      <c r="A18" s="245"/>
      <c r="B18" s="115" t="s">
        <v>163</v>
      </c>
      <c r="C18" s="89" t="s">
        <v>162</v>
      </c>
      <c r="D18" s="89"/>
      <c r="E18" s="108">
        <v>1650</v>
      </c>
      <c r="F18" s="108"/>
      <c r="G18" s="108"/>
    </row>
    <row r="19" spans="1:7" ht="18.75" customHeight="1">
      <c r="A19" s="245"/>
      <c r="B19" s="107" t="s">
        <v>164</v>
      </c>
      <c r="C19" s="89" t="s">
        <v>26</v>
      </c>
      <c r="D19" s="89"/>
      <c r="E19" s="108">
        <v>5</v>
      </c>
      <c r="F19" s="108"/>
      <c r="G19" s="108"/>
    </row>
    <row r="20" spans="1:7" ht="15.75">
      <c r="A20" s="245"/>
      <c r="B20" s="107" t="s">
        <v>165</v>
      </c>
      <c r="C20" s="89" t="s">
        <v>18</v>
      </c>
      <c r="D20" s="89">
        <v>0.1</v>
      </c>
      <c r="E20" s="108">
        <f>E14*D20</f>
        <v>4.5600000000000005</v>
      </c>
      <c r="F20" s="108"/>
      <c r="G20" s="108"/>
    </row>
    <row r="21" spans="1:7" ht="15.75">
      <c r="A21" s="245"/>
      <c r="B21" s="107" t="s">
        <v>32</v>
      </c>
      <c r="C21" s="116" t="s">
        <v>0</v>
      </c>
      <c r="D21" s="89">
        <v>0.64</v>
      </c>
      <c r="E21" s="108">
        <f>D21*E14</f>
        <v>29.184</v>
      </c>
      <c r="F21" s="108"/>
      <c r="G21" s="108"/>
    </row>
    <row r="22" spans="1:7" ht="68.25" customHeight="1">
      <c r="A22" s="245">
        <v>4</v>
      </c>
      <c r="B22" s="103" t="s">
        <v>166</v>
      </c>
      <c r="C22" s="117" t="s">
        <v>167</v>
      </c>
      <c r="D22" s="118"/>
      <c r="E22" s="246">
        <v>4</v>
      </c>
      <c r="F22" s="119"/>
      <c r="G22" s="120"/>
    </row>
    <row r="23" spans="1:7" ht="21" customHeight="1">
      <c r="A23" s="245"/>
      <c r="B23" s="107" t="s">
        <v>151</v>
      </c>
      <c r="C23" s="108" t="s">
        <v>31</v>
      </c>
      <c r="D23" s="108">
        <v>48.2</v>
      </c>
      <c r="E23" s="109">
        <f>D23*E22</f>
        <v>192.8</v>
      </c>
      <c r="F23" s="119"/>
      <c r="G23" s="109"/>
    </row>
    <row r="24" spans="1:7" ht="24" customHeight="1">
      <c r="A24" s="245"/>
      <c r="B24" s="107" t="s">
        <v>152</v>
      </c>
      <c r="C24" s="108" t="s">
        <v>0</v>
      </c>
      <c r="D24" s="108">
        <v>0.03</v>
      </c>
      <c r="E24" s="121">
        <f>D24*E22</f>
        <v>0.12</v>
      </c>
      <c r="F24" s="108"/>
      <c r="G24" s="109"/>
    </row>
    <row r="25" spans="1:7" ht="36" customHeight="1">
      <c r="A25" s="245"/>
      <c r="B25" s="115" t="s">
        <v>168</v>
      </c>
      <c r="C25" s="108" t="s">
        <v>18</v>
      </c>
      <c r="D25" s="109">
        <v>10</v>
      </c>
      <c r="E25" s="109">
        <f>D25*E22</f>
        <v>40</v>
      </c>
      <c r="F25" s="108"/>
      <c r="G25" s="109"/>
    </row>
    <row r="26" spans="1:7" ht="21" customHeight="1">
      <c r="A26" s="245"/>
      <c r="B26" s="107" t="s">
        <v>117</v>
      </c>
      <c r="C26" s="108" t="s">
        <v>18</v>
      </c>
      <c r="D26" s="109">
        <v>10</v>
      </c>
      <c r="E26" s="109">
        <f>D26*E22</f>
        <v>40</v>
      </c>
      <c r="F26" s="108"/>
      <c r="G26" s="109"/>
    </row>
    <row r="27" spans="1:7" ht="22.5" customHeight="1">
      <c r="A27" s="245"/>
      <c r="B27" s="107" t="s">
        <v>158</v>
      </c>
      <c r="C27" s="108" t="s">
        <v>0</v>
      </c>
      <c r="D27" s="109">
        <v>0.19</v>
      </c>
      <c r="E27" s="110">
        <f>D27*E22</f>
        <v>0.76</v>
      </c>
      <c r="F27" s="108"/>
      <c r="G27" s="109"/>
    </row>
    <row r="28" spans="1:7" ht="15.75">
      <c r="A28" s="245"/>
      <c r="B28" s="107"/>
      <c r="C28" s="108"/>
      <c r="D28" s="109"/>
      <c r="E28" s="110"/>
      <c r="F28" s="108"/>
      <c r="G28" s="109"/>
    </row>
    <row r="29" spans="1:7" ht="24" customHeight="1">
      <c r="A29" s="245"/>
      <c r="B29" s="102" t="s">
        <v>169</v>
      </c>
      <c r="C29" s="108"/>
      <c r="D29" s="109"/>
      <c r="E29" s="110"/>
      <c r="F29" s="108"/>
      <c r="G29" s="109"/>
    </row>
    <row r="30" spans="1:7" ht="27" customHeight="1">
      <c r="A30" s="245"/>
      <c r="B30" s="116" t="s">
        <v>170</v>
      </c>
      <c r="C30" s="116" t="s">
        <v>0</v>
      </c>
      <c r="D30" s="91"/>
      <c r="E30" s="122">
        <v>0.1</v>
      </c>
      <c r="F30" s="91"/>
      <c r="G30" s="108"/>
    </row>
    <row r="31" spans="1:7" ht="24.75" customHeight="1">
      <c r="A31" s="245"/>
      <c r="B31" s="116" t="s">
        <v>9</v>
      </c>
      <c r="C31" s="116" t="s">
        <v>0</v>
      </c>
      <c r="D31" s="91"/>
      <c r="E31" s="91"/>
      <c r="F31" s="91"/>
      <c r="G31" s="108"/>
    </row>
    <row r="32" spans="1:7" ht="26.25" customHeight="1">
      <c r="A32" s="245"/>
      <c r="B32" s="116" t="s">
        <v>171</v>
      </c>
      <c r="C32" s="116" t="s">
        <v>0</v>
      </c>
      <c r="D32" s="91"/>
      <c r="E32" s="122">
        <v>0.08</v>
      </c>
      <c r="F32" s="91"/>
      <c r="G32" s="108"/>
    </row>
    <row r="33" spans="1:7" ht="24" customHeight="1">
      <c r="A33" s="245"/>
      <c r="B33" s="103" t="s">
        <v>169</v>
      </c>
      <c r="C33" s="103" t="s">
        <v>0</v>
      </c>
      <c r="D33" s="91"/>
      <c r="E33" s="91"/>
      <c r="F33" s="90"/>
      <c r="G33" s="105"/>
    </row>
    <row r="34" spans="1:7" ht="15.75">
      <c r="A34" s="247"/>
      <c r="B34" s="248"/>
      <c r="C34" s="249"/>
      <c r="D34" s="249"/>
      <c r="E34" s="249"/>
      <c r="F34" s="249"/>
      <c r="G34" s="247"/>
    </row>
  </sheetData>
  <sheetProtection/>
  <mergeCells count="7"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3.00390625" style="0" customWidth="1"/>
    <col min="2" max="2" width="38.8515625" style="0" customWidth="1"/>
    <col min="4" max="4" width="8.28125" style="0" customWidth="1"/>
    <col min="5" max="5" width="8.421875" style="0" customWidth="1"/>
    <col min="6" max="6" width="8.8515625" style="0" customWidth="1"/>
    <col min="7" max="7" width="10.00390625" style="0" customWidth="1"/>
    <col min="8" max="8" width="6.7109375" style="0" customWidth="1"/>
    <col min="9" max="9" width="9.28125" style="0" customWidth="1"/>
    <col min="10" max="10" width="8.28125" style="0" customWidth="1"/>
    <col min="11" max="11" width="8.140625" style="0" customWidth="1"/>
    <col min="12" max="12" width="9.421875" style="0" customWidth="1"/>
  </cols>
  <sheetData>
    <row r="1" spans="1:15" s="123" customFormat="1" ht="37.5" customHeight="1">
      <c r="A1" s="254" t="s">
        <v>247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  <c r="N1" s="255"/>
      <c r="O1" s="255"/>
    </row>
    <row r="2" spans="1:15" s="123" customFormat="1" ht="43.5" customHeight="1">
      <c r="A2" s="347" t="s">
        <v>248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255"/>
      <c r="N2" s="255"/>
      <c r="O2" s="255"/>
    </row>
    <row r="3" spans="1:15" s="124" customFormat="1" ht="35.25" customHeight="1">
      <c r="A3" s="256" t="s">
        <v>173</v>
      </c>
      <c r="B3" s="257" t="s">
        <v>174</v>
      </c>
      <c r="C3" s="258" t="s">
        <v>175</v>
      </c>
      <c r="D3" s="259" t="s">
        <v>176</v>
      </c>
      <c r="E3" s="260"/>
      <c r="F3" s="261" t="s">
        <v>177</v>
      </c>
      <c r="G3" s="262"/>
      <c r="H3" s="263" t="s">
        <v>178</v>
      </c>
      <c r="I3" s="264"/>
      <c r="J3" s="263" t="s">
        <v>179</v>
      </c>
      <c r="K3" s="264"/>
      <c r="L3" s="265" t="s">
        <v>180</v>
      </c>
      <c r="M3" s="133"/>
      <c r="N3" s="133"/>
      <c r="O3" s="133"/>
    </row>
    <row r="4" spans="1:15" s="124" customFormat="1" ht="69" customHeight="1">
      <c r="A4" s="266"/>
      <c r="B4" s="266"/>
      <c r="C4" s="267"/>
      <c r="D4" s="268" t="s">
        <v>181</v>
      </c>
      <c r="E4" s="268" t="s">
        <v>182</v>
      </c>
      <c r="F4" s="269" t="s">
        <v>183</v>
      </c>
      <c r="G4" s="270" t="s">
        <v>184</v>
      </c>
      <c r="H4" s="269" t="s">
        <v>183</v>
      </c>
      <c r="I4" s="270" t="s">
        <v>184</v>
      </c>
      <c r="J4" s="269" t="s">
        <v>183</v>
      </c>
      <c r="K4" s="270" t="s">
        <v>184</v>
      </c>
      <c r="L4" s="271"/>
      <c r="M4" s="133"/>
      <c r="N4" s="133"/>
      <c r="O4" s="133"/>
    </row>
    <row r="5" spans="1:15" s="125" customFormat="1" ht="19.5" customHeight="1">
      <c r="A5" s="272" t="s">
        <v>185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  <c r="M5" s="275">
        <v>29.83</v>
      </c>
      <c r="N5" s="275"/>
      <c r="O5" s="275"/>
    </row>
    <row r="6" spans="1:15" s="124" customFormat="1" ht="50.25" customHeight="1">
      <c r="A6" s="276">
        <v>1</v>
      </c>
      <c r="B6" s="277" t="s">
        <v>186</v>
      </c>
      <c r="C6" s="277" t="s">
        <v>187</v>
      </c>
      <c r="D6" s="126"/>
      <c r="E6" s="278">
        <f>M6*N6</f>
        <v>0.58</v>
      </c>
      <c r="F6" s="126"/>
      <c r="G6" s="127"/>
      <c r="H6" s="129"/>
      <c r="I6" s="128"/>
      <c r="J6" s="129"/>
      <c r="K6" s="128"/>
      <c r="L6" s="279"/>
      <c r="M6" s="280">
        <v>0.29</v>
      </c>
      <c r="N6" s="281">
        <v>2</v>
      </c>
      <c r="O6" s="133"/>
    </row>
    <row r="7" spans="1:15" s="124" customFormat="1" ht="21.75" customHeight="1">
      <c r="A7" s="282"/>
      <c r="B7" s="283" t="s">
        <v>188</v>
      </c>
      <c r="C7" s="126" t="s">
        <v>189</v>
      </c>
      <c r="D7" s="126">
        <v>2.06</v>
      </c>
      <c r="E7" s="128">
        <f>E6*D7</f>
        <v>1.1947999999999999</v>
      </c>
      <c r="F7" s="126"/>
      <c r="G7" s="128"/>
      <c r="H7" s="129"/>
      <c r="I7" s="128"/>
      <c r="J7" s="129"/>
      <c r="K7" s="128"/>
      <c r="L7" s="128"/>
      <c r="M7" s="280"/>
      <c r="N7" s="133"/>
      <c r="O7" s="133"/>
    </row>
    <row r="8" spans="1:15" s="124" customFormat="1" ht="49.5" customHeight="1">
      <c r="A8" s="284">
        <v>2</v>
      </c>
      <c r="B8" s="285" t="s">
        <v>190</v>
      </c>
      <c r="C8" s="286" t="s">
        <v>191</v>
      </c>
      <c r="D8" s="287"/>
      <c r="E8" s="288">
        <f>N8*N6</f>
        <v>0.0006</v>
      </c>
      <c r="F8" s="289"/>
      <c r="G8" s="290"/>
      <c r="H8" s="129"/>
      <c r="I8" s="128"/>
      <c r="J8" s="129"/>
      <c r="K8" s="128"/>
      <c r="L8" s="279"/>
      <c r="M8" s="280"/>
      <c r="N8" s="291">
        <v>0.0003</v>
      </c>
      <c r="O8" s="133"/>
    </row>
    <row r="9" spans="1:15" s="124" customFormat="1" ht="17.25" customHeight="1">
      <c r="A9" s="292"/>
      <c r="B9" s="293" t="s">
        <v>33</v>
      </c>
      <c r="C9" s="294" t="s">
        <v>31</v>
      </c>
      <c r="D9" s="289">
        <v>592</v>
      </c>
      <c r="E9" s="289">
        <f>D9*E8</f>
        <v>0.35519999999999996</v>
      </c>
      <c r="F9" s="295"/>
      <c r="G9" s="295"/>
      <c r="H9" s="289"/>
      <c r="I9" s="287"/>
      <c r="J9" s="129"/>
      <c r="K9" s="128"/>
      <c r="L9" s="128"/>
      <c r="M9" s="280"/>
      <c r="N9" s="133"/>
      <c r="O9" s="133"/>
    </row>
    <row r="10" spans="1:15" s="124" customFormat="1" ht="27.75" customHeight="1">
      <c r="A10" s="296"/>
      <c r="B10" s="297" t="s">
        <v>192</v>
      </c>
      <c r="C10" s="298" t="s">
        <v>193</v>
      </c>
      <c r="D10" s="289">
        <v>410</v>
      </c>
      <c r="E10" s="289">
        <f>D10*E8</f>
        <v>0.24599999999999997</v>
      </c>
      <c r="F10" s="289"/>
      <c r="G10" s="287"/>
      <c r="H10" s="129"/>
      <c r="I10" s="128"/>
      <c r="J10" s="129"/>
      <c r="K10" s="128"/>
      <c r="L10" s="128"/>
      <c r="M10" s="280"/>
      <c r="N10" s="133"/>
      <c r="O10" s="133"/>
    </row>
    <row r="11" spans="1:15" s="124" customFormat="1" ht="30.75" customHeight="1">
      <c r="A11" s="299">
        <v>3</v>
      </c>
      <c r="B11" s="277" t="s">
        <v>194</v>
      </c>
      <c r="C11" s="277" t="s">
        <v>195</v>
      </c>
      <c r="D11" s="126"/>
      <c r="E11" s="278">
        <f>N11*N6</f>
        <v>0.136206</v>
      </c>
      <c r="F11" s="126"/>
      <c r="G11" s="128"/>
      <c r="H11" s="129"/>
      <c r="I11" s="128"/>
      <c r="J11" s="129"/>
      <c r="K11" s="128"/>
      <c r="L11" s="279"/>
      <c r="M11" s="280">
        <f>M14+M15</f>
        <v>151.56618771378422</v>
      </c>
      <c r="N11" s="291">
        <v>0.068103</v>
      </c>
      <c r="O11" s="133">
        <v>6</v>
      </c>
    </row>
    <row r="12" spans="1:15" s="124" customFormat="1" ht="16.5" customHeight="1">
      <c r="A12" s="300"/>
      <c r="B12" s="283" t="s">
        <v>188</v>
      </c>
      <c r="C12" s="301" t="s">
        <v>189</v>
      </c>
      <c r="D12" s="302">
        <v>53.8</v>
      </c>
      <c r="E12" s="128">
        <f>E11*D12</f>
        <v>7.327882799999999</v>
      </c>
      <c r="F12" s="126"/>
      <c r="G12" s="128"/>
      <c r="H12" s="129"/>
      <c r="I12" s="128"/>
      <c r="J12" s="129"/>
      <c r="K12" s="128"/>
      <c r="L12" s="128"/>
      <c r="M12" s="280"/>
      <c r="N12" s="133"/>
      <c r="O12" s="133"/>
    </row>
    <row r="13" spans="1:15" s="124" customFormat="1" ht="18.75" customHeight="1">
      <c r="A13" s="300"/>
      <c r="B13" s="303" t="s">
        <v>196</v>
      </c>
      <c r="C13" s="301" t="s">
        <v>197</v>
      </c>
      <c r="D13" s="302">
        <v>18.4</v>
      </c>
      <c r="E13" s="128">
        <f>E11*D13</f>
        <v>2.5061903999999995</v>
      </c>
      <c r="F13" s="126"/>
      <c r="G13" s="128"/>
      <c r="H13" s="129"/>
      <c r="I13" s="128"/>
      <c r="J13" s="129"/>
      <c r="K13" s="128"/>
      <c r="L13" s="128"/>
      <c r="M13" s="280"/>
      <c r="N13" s="133"/>
      <c r="O13" s="133"/>
    </row>
    <row r="14" spans="1:15" s="124" customFormat="1" ht="21" customHeight="1">
      <c r="A14" s="300"/>
      <c r="B14" s="283" t="s">
        <v>198</v>
      </c>
      <c r="C14" s="126" t="s">
        <v>199</v>
      </c>
      <c r="D14" s="126">
        <v>19.08957</v>
      </c>
      <c r="E14" s="128">
        <f>E11*D14</f>
        <v>2.6001139714199994</v>
      </c>
      <c r="F14" s="126"/>
      <c r="G14" s="128"/>
      <c r="H14" s="129"/>
      <c r="I14" s="128"/>
      <c r="J14" s="304"/>
      <c r="K14" s="305"/>
      <c r="L14" s="128"/>
      <c r="M14" s="280">
        <f>2.31*E14</f>
        <v>6.006263273980199</v>
      </c>
      <c r="N14" s="291">
        <f>2.31*0.02474</f>
        <v>0.0571494</v>
      </c>
      <c r="O14" s="291">
        <v>1.3</v>
      </c>
    </row>
    <row r="15" spans="1:15" s="124" customFormat="1" ht="18" customHeight="1">
      <c r="A15" s="300"/>
      <c r="B15" s="283" t="s">
        <v>200</v>
      </c>
      <c r="C15" s="126" t="s">
        <v>199</v>
      </c>
      <c r="D15" s="126">
        <v>88.1018</v>
      </c>
      <c r="E15" s="129">
        <f>E11*D15</f>
        <v>11.9999937708</v>
      </c>
      <c r="F15" s="126"/>
      <c r="G15" s="128"/>
      <c r="H15" s="129"/>
      <c r="I15" s="128"/>
      <c r="J15" s="306"/>
      <c r="K15" s="307"/>
      <c r="L15" s="128"/>
      <c r="M15" s="280">
        <f>12.13*E15</f>
        <v>145.559924439804</v>
      </c>
      <c r="N15" s="291">
        <f>12.13*0.02474</f>
        <v>0.30009620000000004</v>
      </c>
      <c r="O15" s="291">
        <v>6</v>
      </c>
    </row>
    <row r="16" spans="1:15" s="124" customFormat="1" ht="22.5" customHeight="1">
      <c r="A16" s="300"/>
      <c r="B16" s="308" t="s">
        <v>201</v>
      </c>
      <c r="C16" s="309" t="s">
        <v>202</v>
      </c>
      <c r="D16" s="310">
        <v>24.4</v>
      </c>
      <c r="E16" s="128">
        <f>D16*E11</f>
        <v>3.3234264</v>
      </c>
      <c r="F16" s="126"/>
      <c r="G16" s="128"/>
      <c r="H16" s="129"/>
      <c r="I16" s="128"/>
      <c r="J16" s="129"/>
      <c r="K16" s="307"/>
      <c r="L16" s="128"/>
      <c r="M16" s="311"/>
      <c r="N16" s="133"/>
      <c r="O16" s="133"/>
    </row>
    <row r="17" spans="1:15" s="124" customFormat="1" ht="24.75" customHeight="1">
      <c r="A17" s="312"/>
      <c r="B17" s="303" t="s">
        <v>203</v>
      </c>
      <c r="C17" s="301" t="s">
        <v>197</v>
      </c>
      <c r="D17" s="302">
        <v>2.78</v>
      </c>
      <c r="E17" s="128">
        <f>D17*E11</f>
        <v>0.37865267999999996</v>
      </c>
      <c r="F17" s="129"/>
      <c r="G17" s="128"/>
      <c r="H17" s="129"/>
      <c r="I17" s="128"/>
      <c r="J17" s="129"/>
      <c r="K17" s="128"/>
      <c r="L17" s="128"/>
      <c r="M17" s="280"/>
      <c r="N17" s="133"/>
      <c r="O17" s="133"/>
    </row>
    <row r="18" spans="1:15" s="124" customFormat="1" ht="23.25" customHeight="1">
      <c r="A18" s="313">
        <v>4</v>
      </c>
      <c r="B18" s="277" t="s">
        <v>204</v>
      </c>
      <c r="C18" s="277" t="s">
        <v>187</v>
      </c>
      <c r="D18" s="126"/>
      <c r="E18" s="278">
        <f>N6*M18</f>
        <v>0.58</v>
      </c>
      <c r="F18" s="126"/>
      <c r="G18" s="128"/>
      <c r="H18" s="129"/>
      <c r="I18" s="128"/>
      <c r="J18" s="129"/>
      <c r="K18" s="128"/>
      <c r="L18" s="279"/>
      <c r="M18" s="314">
        <f>M6</f>
        <v>0.29</v>
      </c>
      <c r="N18" s="133"/>
      <c r="O18" s="133"/>
    </row>
    <row r="19" spans="1:15" s="124" customFormat="1" ht="16.5" customHeight="1">
      <c r="A19" s="300"/>
      <c r="B19" s="283" t="s">
        <v>188</v>
      </c>
      <c r="C19" s="126" t="s">
        <v>189</v>
      </c>
      <c r="D19" s="126">
        <v>4.5</v>
      </c>
      <c r="E19" s="128">
        <f>E18*D19</f>
        <v>2.61</v>
      </c>
      <c r="F19" s="126"/>
      <c r="G19" s="128"/>
      <c r="H19" s="129"/>
      <c r="I19" s="128"/>
      <c r="J19" s="129"/>
      <c r="K19" s="128"/>
      <c r="L19" s="128"/>
      <c r="M19" s="280"/>
      <c r="N19" s="133"/>
      <c r="O19" s="133"/>
    </row>
    <row r="20" spans="1:15" s="124" customFormat="1" ht="25.5" customHeight="1">
      <c r="A20" s="300"/>
      <c r="B20" s="303" t="s">
        <v>196</v>
      </c>
      <c r="C20" s="126" t="s">
        <v>197</v>
      </c>
      <c r="D20" s="126">
        <f>0.37</f>
        <v>0.37</v>
      </c>
      <c r="E20" s="128">
        <f>E18*D20</f>
        <v>0.21459999999999999</v>
      </c>
      <c r="F20" s="126"/>
      <c r="G20" s="128"/>
      <c r="H20" s="129"/>
      <c r="I20" s="128"/>
      <c r="J20" s="129"/>
      <c r="K20" s="128"/>
      <c r="L20" s="128"/>
      <c r="M20" s="280"/>
      <c r="N20" s="133"/>
      <c r="O20" s="133"/>
    </row>
    <row r="21" spans="1:15" s="124" customFormat="1" ht="23.25" customHeight="1">
      <c r="A21" s="300"/>
      <c r="B21" s="315" t="s">
        <v>205</v>
      </c>
      <c r="C21" s="126" t="s">
        <v>187</v>
      </c>
      <c r="D21" s="126">
        <v>1.02</v>
      </c>
      <c r="E21" s="128">
        <f>E18*D21</f>
        <v>0.5916</v>
      </c>
      <c r="F21" s="126"/>
      <c r="G21" s="128"/>
      <c r="H21" s="129"/>
      <c r="I21" s="128"/>
      <c r="J21" s="306"/>
      <c r="K21" s="307"/>
      <c r="L21" s="128"/>
      <c r="M21" s="314">
        <f>24.74*2.4</f>
        <v>59.37599999999999</v>
      </c>
      <c r="N21" s="133"/>
      <c r="O21" s="133"/>
    </row>
    <row r="22" spans="1:15" s="124" customFormat="1" ht="28.5" customHeight="1">
      <c r="A22" s="300"/>
      <c r="B22" s="315" t="s">
        <v>206</v>
      </c>
      <c r="C22" s="126" t="s">
        <v>187</v>
      </c>
      <c r="D22" s="126">
        <v>0.086206</v>
      </c>
      <c r="E22" s="128">
        <f>E18*D22</f>
        <v>0.04999948</v>
      </c>
      <c r="F22" s="126"/>
      <c r="G22" s="128"/>
      <c r="H22" s="129"/>
      <c r="I22" s="128"/>
      <c r="J22" s="306"/>
      <c r="K22" s="307"/>
      <c r="L22" s="128"/>
      <c r="M22" s="314">
        <v>0.025</v>
      </c>
      <c r="N22" s="133"/>
      <c r="O22" s="133"/>
    </row>
    <row r="23" spans="1:15" s="124" customFormat="1" ht="21" customHeight="1">
      <c r="A23" s="316"/>
      <c r="B23" s="303" t="s">
        <v>203</v>
      </c>
      <c r="C23" s="126" t="s">
        <v>197</v>
      </c>
      <c r="D23" s="126">
        <v>0.28</v>
      </c>
      <c r="E23" s="128">
        <f>E18*D23</f>
        <v>0.16240000000000002</v>
      </c>
      <c r="F23" s="126"/>
      <c r="G23" s="128"/>
      <c r="H23" s="129"/>
      <c r="I23" s="128"/>
      <c r="J23" s="129"/>
      <c r="K23" s="128"/>
      <c r="L23" s="128"/>
      <c r="M23" s="280"/>
      <c r="N23" s="133"/>
      <c r="O23" s="133"/>
    </row>
    <row r="24" spans="1:15" s="124" customFormat="1" ht="19.5" customHeight="1">
      <c r="A24" s="282"/>
      <c r="B24" s="317" t="s">
        <v>207</v>
      </c>
      <c r="C24" s="318"/>
      <c r="D24" s="282"/>
      <c r="E24" s="319"/>
      <c r="F24" s="320"/>
      <c r="G24" s="321"/>
      <c r="H24" s="321"/>
      <c r="I24" s="321"/>
      <c r="J24" s="321"/>
      <c r="K24" s="321"/>
      <c r="L24" s="321"/>
      <c r="M24" s="311">
        <f>G24+I24+K24</f>
        <v>0</v>
      </c>
      <c r="N24" s="322"/>
      <c r="O24" s="133"/>
    </row>
    <row r="25" spans="1:15" s="124" customFormat="1" ht="19.5" customHeight="1">
      <c r="A25" s="126"/>
      <c r="B25" s="323" t="s">
        <v>208</v>
      </c>
      <c r="C25" s="323"/>
      <c r="D25" s="126"/>
      <c r="E25" s="128"/>
      <c r="F25" s="129"/>
      <c r="G25" s="128"/>
      <c r="H25" s="128"/>
      <c r="I25" s="128"/>
      <c r="J25" s="128"/>
      <c r="K25" s="128"/>
      <c r="L25" s="128"/>
      <c r="M25" s="311">
        <f>G25+I25+K25</f>
        <v>0</v>
      </c>
      <c r="N25" s="133"/>
      <c r="O25" s="133"/>
    </row>
    <row r="26" spans="1:15" s="124" customFormat="1" ht="19.5" customHeight="1">
      <c r="A26" s="126"/>
      <c r="B26" s="323" t="s">
        <v>209</v>
      </c>
      <c r="C26" s="323"/>
      <c r="D26" s="126"/>
      <c r="E26" s="128"/>
      <c r="F26" s="129"/>
      <c r="G26" s="128"/>
      <c r="H26" s="128"/>
      <c r="I26" s="128"/>
      <c r="J26" s="128"/>
      <c r="K26" s="128"/>
      <c r="L26" s="128"/>
      <c r="M26" s="311">
        <f>G26+I26+K26</f>
        <v>0</v>
      </c>
      <c r="N26" s="133"/>
      <c r="O26" s="133"/>
    </row>
    <row r="27" spans="1:15" s="124" customFormat="1" ht="19.5" customHeight="1">
      <c r="A27" s="126"/>
      <c r="B27" s="323" t="s">
        <v>210</v>
      </c>
      <c r="C27" s="323"/>
      <c r="D27" s="126"/>
      <c r="E27" s="128"/>
      <c r="F27" s="129"/>
      <c r="G27" s="128"/>
      <c r="H27" s="128"/>
      <c r="I27" s="128"/>
      <c r="J27" s="128"/>
      <c r="K27" s="128"/>
      <c r="L27" s="128"/>
      <c r="M27" s="311">
        <f>G27+I27+K27</f>
        <v>0</v>
      </c>
      <c r="N27" s="133"/>
      <c r="O27" s="133"/>
    </row>
    <row r="28" spans="1:15" s="124" customFormat="1" ht="19.5" customHeight="1">
      <c r="A28" s="126"/>
      <c r="B28" s="324" t="s">
        <v>211</v>
      </c>
      <c r="C28" s="323"/>
      <c r="D28" s="126"/>
      <c r="E28" s="128"/>
      <c r="F28" s="129"/>
      <c r="G28" s="279"/>
      <c r="H28" s="279"/>
      <c r="I28" s="279"/>
      <c r="J28" s="279"/>
      <c r="K28" s="279"/>
      <c r="L28" s="279"/>
      <c r="M28" s="311">
        <f>I28+G28+K28</f>
        <v>0</v>
      </c>
      <c r="N28" s="133"/>
      <c r="O28" s="133"/>
    </row>
    <row r="29" spans="1:15" s="124" customFormat="1" ht="16.5" customHeight="1">
      <c r="A29" s="325" t="s">
        <v>212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280"/>
      <c r="N29" s="133"/>
      <c r="O29" s="133"/>
    </row>
    <row r="30" spans="1:15" s="124" customFormat="1" ht="60.75" customHeight="1">
      <c r="A30" s="313">
        <v>1</v>
      </c>
      <c r="B30" s="326" t="s">
        <v>213</v>
      </c>
      <c r="C30" s="327" t="s">
        <v>199</v>
      </c>
      <c r="D30" s="130"/>
      <c r="E30" s="328">
        <f>N30*N6</f>
        <v>2.6</v>
      </c>
      <c r="F30" s="130"/>
      <c r="G30" s="131"/>
      <c r="H30" s="132"/>
      <c r="I30" s="131"/>
      <c r="J30" s="132"/>
      <c r="K30" s="131"/>
      <c r="L30" s="329"/>
      <c r="M30" s="314">
        <f>29*1.2</f>
        <v>34.8</v>
      </c>
      <c r="N30" s="291">
        <v>1.3</v>
      </c>
      <c r="O30" s="133"/>
    </row>
    <row r="31" spans="1:15" s="124" customFormat="1" ht="16.5" customHeight="1">
      <c r="A31" s="299"/>
      <c r="B31" s="283" t="s">
        <v>188</v>
      </c>
      <c r="C31" s="126" t="s">
        <v>189</v>
      </c>
      <c r="D31" s="126">
        <v>0.05</v>
      </c>
      <c r="E31" s="128">
        <f>E30*D31</f>
        <v>0.13</v>
      </c>
      <c r="F31" s="126"/>
      <c r="G31" s="128"/>
      <c r="H31" s="129"/>
      <c r="I31" s="128"/>
      <c r="J31" s="129"/>
      <c r="K31" s="128"/>
      <c r="L31" s="128"/>
      <c r="M31" s="280"/>
      <c r="N31" s="133"/>
      <c r="O31" s="133"/>
    </row>
    <row r="32" spans="1:15" s="124" customFormat="1" ht="15.75" customHeight="1">
      <c r="A32" s="299"/>
      <c r="B32" s="303" t="s">
        <v>196</v>
      </c>
      <c r="C32" s="126" t="s">
        <v>197</v>
      </c>
      <c r="D32" s="126">
        <v>0.03</v>
      </c>
      <c r="E32" s="128">
        <f>E30*D32</f>
        <v>0.078</v>
      </c>
      <c r="F32" s="126"/>
      <c r="G32" s="128"/>
      <c r="H32" s="129"/>
      <c r="I32" s="128"/>
      <c r="J32" s="129"/>
      <c r="K32" s="128"/>
      <c r="L32" s="128"/>
      <c r="M32" s="280"/>
      <c r="N32" s="133"/>
      <c r="O32" s="133"/>
    </row>
    <row r="33" spans="1:15" s="124" customFormat="1" ht="29.25" customHeight="1">
      <c r="A33" s="299"/>
      <c r="B33" s="315" t="s">
        <v>214</v>
      </c>
      <c r="C33" s="126" t="s">
        <v>199</v>
      </c>
      <c r="D33" s="126">
        <v>1</v>
      </c>
      <c r="E33" s="128">
        <f>D33*E30</f>
        <v>2.6</v>
      </c>
      <c r="F33" s="126"/>
      <c r="G33" s="128"/>
      <c r="H33" s="129"/>
      <c r="I33" s="128"/>
      <c r="J33" s="129"/>
      <c r="K33" s="128"/>
      <c r="L33" s="128"/>
      <c r="M33" s="280"/>
      <c r="N33" s="133"/>
      <c r="O33" s="133"/>
    </row>
    <row r="34" spans="1:15" s="124" customFormat="1" ht="26.25" customHeight="1">
      <c r="A34" s="330"/>
      <c r="B34" s="315" t="s">
        <v>215</v>
      </c>
      <c r="C34" s="126" t="s">
        <v>216</v>
      </c>
      <c r="D34" s="126"/>
      <c r="E34" s="128">
        <f>N6*N34</f>
        <v>4</v>
      </c>
      <c r="F34" s="126"/>
      <c r="G34" s="128"/>
      <c r="H34" s="129"/>
      <c r="I34" s="128"/>
      <c r="J34" s="129"/>
      <c r="K34" s="128"/>
      <c r="L34" s="128"/>
      <c r="M34" s="314" t="e">
        <f>#REF!*2+2</f>
        <v>#REF!</v>
      </c>
      <c r="N34" s="291">
        <v>2</v>
      </c>
      <c r="O34" s="133"/>
    </row>
    <row r="35" spans="1:15" s="124" customFormat="1" ht="44.25" customHeight="1">
      <c r="A35" s="313">
        <v>2</v>
      </c>
      <c r="B35" s="277" t="s">
        <v>217</v>
      </c>
      <c r="C35" s="277" t="s">
        <v>216</v>
      </c>
      <c r="D35" s="129"/>
      <c r="E35" s="331">
        <f>N6</f>
        <v>2</v>
      </c>
      <c r="F35" s="128"/>
      <c r="G35" s="129"/>
      <c r="H35" s="128"/>
      <c r="I35" s="129"/>
      <c r="J35" s="128"/>
      <c r="K35" s="128"/>
      <c r="L35" s="332"/>
      <c r="M35" s="280"/>
      <c r="N35" s="133"/>
      <c r="O35" s="133"/>
    </row>
    <row r="36" spans="1:15" s="124" customFormat="1" ht="18" customHeight="1">
      <c r="A36" s="299"/>
      <c r="B36" s="283" t="s">
        <v>188</v>
      </c>
      <c r="C36" s="126" t="s">
        <v>189</v>
      </c>
      <c r="D36" s="126">
        <v>2</v>
      </c>
      <c r="E36" s="128">
        <f>E35*D36</f>
        <v>4</v>
      </c>
      <c r="F36" s="126"/>
      <c r="G36" s="128"/>
      <c r="H36" s="129"/>
      <c r="I36" s="128"/>
      <c r="J36" s="129"/>
      <c r="K36" s="128"/>
      <c r="L36" s="128"/>
      <c r="M36" s="280"/>
      <c r="N36" s="133"/>
      <c r="O36" s="133"/>
    </row>
    <row r="37" spans="1:15" s="124" customFormat="1" ht="24" customHeight="1">
      <c r="A37" s="299"/>
      <c r="B37" s="303" t="s">
        <v>196</v>
      </c>
      <c r="C37" s="126" t="s">
        <v>197</v>
      </c>
      <c r="D37" s="126">
        <v>2.2</v>
      </c>
      <c r="E37" s="128">
        <f>E35*D37</f>
        <v>4.4</v>
      </c>
      <c r="F37" s="126"/>
      <c r="G37" s="128"/>
      <c r="H37" s="129"/>
      <c r="I37" s="128"/>
      <c r="J37" s="129"/>
      <c r="K37" s="128"/>
      <c r="L37" s="128"/>
      <c r="M37" s="280"/>
      <c r="N37" s="133"/>
      <c r="O37" s="133"/>
    </row>
    <row r="38" spans="1:15" s="124" customFormat="1" ht="33" customHeight="1">
      <c r="A38" s="330"/>
      <c r="B38" s="315" t="s">
        <v>218</v>
      </c>
      <c r="C38" s="126" t="s">
        <v>141</v>
      </c>
      <c r="D38" s="126">
        <v>1</v>
      </c>
      <c r="E38" s="128">
        <f>D38*E35</f>
        <v>2</v>
      </c>
      <c r="F38" s="126"/>
      <c r="G38" s="128"/>
      <c r="H38" s="129"/>
      <c r="I38" s="128"/>
      <c r="J38" s="129"/>
      <c r="K38" s="128"/>
      <c r="L38" s="128"/>
      <c r="M38" s="280"/>
      <c r="N38" s="133"/>
      <c r="O38" s="133"/>
    </row>
    <row r="39" spans="1:15" s="124" customFormat="1" ht="27.75" customHeight="1">
      <c r="A39" s="313"/>
      <c r="B39" s="315" t="s">
        <v>219</v>
      </c>
      <c r="C39" s="126" t="s">
        <v>216</v>
      </c>
      <c r="D39" s="126">
        <v>1</v>
      </c>
      <c r="E39" s="128">
        <f>D39*E35</f>
        <v>2</v>
      </c>
      <c r="F39" s="126"/>
      <c r="G39" s="128"/>
      <c r="H39" s="129"/>
      <c r="I39" s="128"/>
      <c r="J39" s="129"/>
      <c r="K39" s="128"/>
      <c r="L39" s="128"/>
      <c r="M39" s="280"/>
      <c r="N39" s="133"/>
      <c r="O39" s="133"/>
    </row>
    <row r="40" spans="1:15" s="124" customFormat="1" ht="21.75" customHeight="1">
      <c r="A40" s="330"/>
      <c r="B40" s="303" t="s">
        <v>203</v>
      </c>
      <c r="C40" s="126" t="s">
        <v>197</v>
      </c>
      <c r="D40" s="126">
        <v>0.05</v>
      </c>
      <c r="E40" s="128">
        <f>E35*D40</f>
        <v>0.1</v>
      </c>
      <c r="F40" s="126"/>
      <c r="G40" s="128"/>
      <c r="H40" s="129"/>
      <c r="I40" s="128"/>
      <c r="J40" s="129"/>
      <c r="K40" s="128"/>
      <c r="L40" s="128"/>
      <c r="M40" s="280"/>
      <c r="N40" s="133"/>
      <c r="O40" s="133"/>
    </row>
    <row r="41" spans="1:15" s="124" customFormat="1" ht="21.75" customHeight="1">
      <c r="A41" s="276">
        <v>3</v>
      </c>
      <c r="B41" s="277" t="s">
        <v>220</v>
      </c>
      <c r="C41" s="277" t="s">
        <v>216</v>
      </c>
      <c r="D41" s="126"/>
      <c r="E41" s="331">
        <f>N6</f>
        <v>2</v>
      </c>
      <c r="F41" s="126"/>
      <c r="G41" s="128"/>
      <c r="H41" s="129"/>
      <c r="I41" s="128"/>
      <c r="J41" s="129"/>
      <c r="K41" s="128"/>
      <c r="L41" s="279"/>
      <c r="M41" s="280"/>
      <c r="N41" s="133"/>
      <c r="O41" s="133"/>
    </row>
    <row r="42" spans="1:15" s="124" customFormat="1" ht="15" customHeight="1">
      <c r="A42" s="333"/>
      <c r="B42" s="283" t="s">
        <v>188</v>
      </c>
      <c r="C42" s="126" t="s">
        <v>189</v>
      </c>
      <c r="D42" s="126">
        <v>3</v>
      </c>
      <c r="E42" s="126">
        <f>E41*D42</f>
        <v>6</v>
      </c>
      <c r="F42" s="126"/>
      <c r="G42" s="128"/>
      <c r="H42" s="129"/>
      <c r="I42" s="128"/>
      <c r="J42" s="129"/>
      <c r="K42" s="128"/>
      <c r="L42" s="128"/>
      <c r="M42" s="280"/>
      <c r="N42" s="133"/>
      <c r="O42" s="133"/>
    </row>
    <row r="43" spans="1:15" s="124" customFormat="1" ht="13.5" customHeight="1">
      <c r="A43" s="333"/>
      <c r="B43" s="303" t="s">
        <v>196</v>
      </c>
      <c r="C43" s="126" t="s">
        <v>197</v>
      </c>
      <c r="D43" s="126">
        <v>0.08</v>
      </c>
      <c r="E43" s="126">
        <f>E41*D43</f>
        <v>0.16</v>
      </c>
      <c r="F43" s="126"/>
      <c r="G43" s="128"/>
      <c r="H43" s="129"/>
      <c r="I43" s="128"/>
      <c r="J43" s="129"/>
      <c r="K43" s="128"/>
      <c r="L43" s="128"/>
      <c r="M43" s="280"/>
      <c r="N43" s="133"/>
      <c r="O43" s="133"/>
    </row>
    <row r="44" spans="1:15" s="124" customFormat="1" ht="14.25" customHeight="1">
      <c r="A44" s="333"/>
      <c r="B44" s="283" t="s">
        <v>221</v>
      </c>
      <c r="C44" s="126" t="s">
        <v>216</v>
      </c>
      <c r="D44" s="126">
        <v>1</v>
      </c>
      <c r="E44" s="309">
        <f>E41*D44</f>
        <v>2</v>
      </c>
      <c r="F44" s="126"/>
      <c r="G44" s="128"/>
      <c r="H44" s="129"/>
      <c r="I44" s="128"/>
      <c r="J44" s="129"/>
      <c r="K44" s="128"/>
      <c r="L44" s="128"/>
      <c r="M44" s="280"/>
      <c r="N44" s="133"/>
      <c r="O44" s="133"/>
    </row>
    <row r="45" spans="1:15" s="124" customFormat="1" ht="14.25" customHeight="1">
      <c r="A45" s="282"/>
      <c r="B45" s="303" t="s">
        <v>203</v>
      </c>
      <c r="C45" s="126" t="s">
        <v>197</v>
      </c>
      <c r="D45" s="126">
        <v>0.6</v>
      </c>
      <c r="E45" s="126">
        <f>E41*D45</f>
        <v>1.2</v>
      </c>
      <c r="F45" s="126"/>
      <c r="G45" s="128"/>
      <c r="H45" s="129"/>
      <c r="I45" s="128"/>
      <c r="J45" s="129"/>
      <c r="K45" s="128"/>
      <c r="L45" s="128"/>
      <c r="M45" s="280"/>
      <c r="N45" s="133"/>
      <c r="O45" s="133"/>
    </row>
    <row r="46" spans="1:15" s="124" customFormat="1" ht="36.75" customHeight="1">
      <c r="A46" s="282">
        <v>4</v>
      </c>
      <c r="B46" s="334" t="s">
        <v>222</v>
      </c>
      <c r="C46" s="282" t="s">
        <v>216</v>
      </c>
      <c r="D46" s="282"/>
      <c r="E46" s="335">
        <f>E41</f>
        <v>2</v>
      </c>
      <c r="F46" s="133"/>
      <c r="G46" s="133"/>
      <c r="H46" s="333"/>
      <c r="I46" s="336"/>
      <c r="J46" s="320"/>
      <c r="K46" s="319"/>
      <c r="L46" s="321"/>
      <c r="M46" s="280"/>
      <c r="N46" s="133"/>
      <c r="O46" s="133"/>
    </row>
    <row r="47" spans="1:15" s="124" customFormat="1" ht="25.5" customHeight="1">
      <c r="A47" s="333"/>
      <c r="B47" s="283" t="s">
        <v>188</v>
      </c>
      <c r="C47" s="126" t="s">
        <v>189</v>
      </c>
      <c r="D47" s="126">
        <v>1</v>
      </c>
      <c r="E47" s="126">
        <f>E46*D47</f>
        <v>2</v>
      </c>
      <c r="F47" s="126"/>
      <c r="G47" s="128"/>
      <c r="H47" s="129"/>
      <c r="I47" s="128"/>
      <c r="J47" s="129"/>
      <c r="K47" s="128"/>
      <c r="L47" s="128"/>
      <c r="M47" s="280"/>
      <c r="N47" s="133"/>
      <c r="O47" s="133"/>
    </row>
    <row r="48" spans="1:15" s="124" customFormat="1" ht="25.5" customHeight="1">
      <c r="A48" s="333"/>
      <c r="B48" s="303" t="s">
        <v>196</v>
      </c>
      <c r="C48" s="126" t="s">
        <v>197</v>
      </c>
      <c r="D48" s="126">
        <v>1</v>
      </c>
      <c r="E48" s="126">
        <f>E46*D48</f>
        <v>2</v>
      </c>
      <c r="F48" s="126"/>
      <c r="G48" s="128"/>
      <c r="H48" s="129"/>
      <c r="I48" s="128"/>
      <c r="J48" s="129"/>
      <c r="K48" s="128"/>
      <c r="L48" s="128"/>
      <c r="M48" s="280"/>
      <c r="N48" s="133"/>
      <c r="O48" s="133"/>
    </row>
    <row r="49" spans="1:15" s="124" customFormat="1" ht="59.25" customHeight="1">
      <c r="A49" s="276">
        <v>5</v>
      </c>
      <c r="B49" s="277" t="s">
        <v>223</v>
      </c>
      <c r="C49" s="277" t="s">
        <v>224</v>
      </c>
      <c r="D49" s="126"/>
      <c r="E49" s="337">
        <v>0.15</v>
      </c>
      <c r="F49" s="126"/>
      <c r="G49" s="128"/>
      <c r="H49" s="129"/>
      <c r="I49" s="128"/>
      <c r="J49" s="129"/>
      <c r="K49" s="128"/>
      <c r="L49" s="279"/>
      <c r="M49" s="314">
        <v>0.03</v>
      </c>
      <c r="N49" s="133"/>
      <c r="O49" s="133"/>
    </row>
    <row r="50" spans="1:15" s="124" customFormat="1" ht="15.75" customHeight="1">
      <c r="A50" s="333"/>
      <c r="B50" s="283" t="s">
        <v>188</v>
      </c>
      <c r="C50" s="126" t="s">
        <v>189</v>
      </c>
      <c r="D50" s="126">
        <v>11</v>
      </c>
      <c r="E50" s="126">
        <f>E49*D50</f>
        <v>1.65</v>
      </c>
      <c r="F50" s="126"/>
      <c r="G50" s="128"/>
      <c r="H50" s="129"/>
      <c r="I50" s="128"/>
      <c r="J50" s="129"/>
      <c r="K50" s="128"/>
      <c r="L50" s="128"/>
      <c r="M50" s="280"/>
      <c r="N50" s="133"/>
      <c r="O50" s="133"/>
    </row>
    <row r="51" spans="1:15" s="124" customFormat="1" ht="15.75" customHeight="1">
      <c r="A51" s="333"/>
      <c r="B51" s="303" t="s">
        <v>196</v>
      </c>
      <c r="C51" s="126" t="s">
        <v>197</v>
      </c>
      <c r="D51" s="126">
        <v>12.6</v>
      </c>
      <c r="E51" s="126">
        <f>E49*D51</f>
        <v>1.89</v>
      </c>
      <c r="F51" s="126"/>
      <c r="G51" s="128"/>
      <c r="H51" s="129"/>
      <c r="I51" s="128"/>
      <c r="J51" s="129"/>
      <c r="K51" s="128"/>
      <c r="L51" s="128"/>
      <c r="M51" s="280"/>
      <c r="N51" s="133"/>
      <c r="O51" s="133"/>
    </row>
    <row r="52" spans="1:15" s="124" customFormat="1" ht="34.5" customHeight="1">
      <c r="A52" s="333"/>
      <c r="B52" s="315" t="s">
        <v>225</v>
      </c>
      <c r="C52" s="126" t="s">
        <v>199</v>
      </c>
      <c r="D52" s="126">
        <v>1010</v>
      </c>
      <c r="E52" s="126">
        <f>E49*D52</f>
        <v>151.5</v>
      </c>
      <c r="F52" s="128"/>
      <c r="G52" s="128"/>
      <c r="H52" s="129"/>
      <c r="I52" s="128"/>
      <c r="J52" s="129"/>
      <c r="K52" s="128"/>
      <c r="L52" s="128"/>
      <c r="M52" s="280"/>
      <c r="N52" s="133"/>
      <c r="O52" s="133"/>
    </row>
    <row r="53" spans="1:15" s="124" customFormat="1" ht="13.5" customHeight="1">
      <c r="A53" s="282"/>
      <c r="B53" s="303" t="s">
        <v>203</v>
      </c>
      <c r="C53" s="126" t="s">
        <v>197</v>
      </c>
      <c r="D53" s="126">
        <v>8.81</v>
      </c>
      <c r="E53" s="338">
        <f>E49*D53</f>
        <v>1.3215000000000001</v>
      </c>
      <c r="F53" s="126"/>
      <c r="G53" s="128"/>
      <c r="H53" s="129"/>
      <c r="I53" s="128"/>
      <c r="J53" s="129"/>
      <c r="K53" s="128"/>
      <c r="L53" s="128"/>
      <c r="M53" s="280"/>
      <c r="N53" s="133"/>
      <c r="O53" s="133"/>
    </row>
    <row r="54" spans="1:15" s="124" customFormat="1" ht="54" customHeight="1">
      <c r="A54" s="276">
        <v>6</v>
      </c>
      <c r="B54" s="277" t="s">
        <v>226</v>
      </c>
      <c r="C54" s="277" t="s">
        <v>199</v>
      </c>
      <c r="D54" s="126"/>
      <c r="E54" s="339">
        <f>N6</f>
        <v>2</v>
      </c>
      <c r="F54" s="129"/>
      <c r="G54" s="128"/>
      <c r="H54" s="126"/>
      <c r="I54" s="128"/>
      <c r="J54" s="129"/>
      <c r="K54" s="128"/>
      <c r="L54" s="279"/>
      <c r="M54" s="314">
        <f>16*1</f>
        <v>16</v>
      </c>
      <c r="N54" s="133"/>
      <c r="O54" s="133"/>
    </row>
    <row r="55" spans="1:15" s="124" customFormat="1" ht="15.75" customHeight="1">
      <c r="A55" s="340"/>
      <c r="B55" s="283" t="s">
        <v>188</v>
      </c>
      <c r="C55" s="126" t="s">
        <v>189</v>
      </c>
      <c r="D55" s="126">
        <v>0.26</v>
      </c>
      <c r="E55" s="128">
        <f>E54*D55</f>
        <v>0.52</v>
      </c>
      <c r="F55" s="126"/>
      <c r="G55" s="128"/>
      <c r="H55" s="129"/>
      <c r="I55" s="128"/>
      <c r="J55" s="129"/>
      <c r="K55" s="128"/>
      <c r="L55" s="128"/>
      <c r="M55" s="280"/>
      <c r="N55" s="133"/>
      <c r="O55" s="133"/>
    </row>
    <row r="56" spans="1:15" s="124" customFormat="1" ht="16.5" customHeight="1">
      <c r="A56" s="340"/>
      <c r="B56" s="303" t="s">
        <v>196</v>
      </c>
      <c r="C56" s="126" t="s">
        <v>197</v>
      </c>
      <c r="D56" s="126">
        <v>0.016</v>
      </c>
      <c r="E56" s="128">
        <f>E54*D56</f>
        <v>0.032</v>
      </c>
      <c r="F56" s="126"/>
      <c r="G56" s="128"/>
      <c r="H56" s="129"/>
      <c r="I56" s="128"/>
      <c r="J56" s="129"/>
      <c r="K56" s="128"/>
      <c r="L56" s="128"/>
      <c r="M56" s="280"/>
      <c r="N56" s="133"/>
      <c r="O56" s="133"/>
    </row>
    <row r="57" spans="1:15" s="124" customFormat="1" ht="24" customHeight="1">
      <c r="A57" s="340"/>
      <c r="B57" s="283" t="s">
        <v>227</v>
      </c>
      <c r="C57" s="126" t="s">
        <v>199</v>
      </c>
      <c r="D57" s="126">
        <v>1</v>
      </c>
      <c r="E57" s="128">
        <f>E54*D57</f>
        <v>2</v>
      </c>
      <c r="F57" s="126"/>
      <c r="G57" s="128"/>
      <c r="H57" s="129"/>
      <c r="I57" s="128"/>
      <c r="J57" s="129"/>
      <c r="K57" s="128"/>
      <c r="L57" s="128"/>
      <c r="M57" s="280"/>
      <c r="N57" s="133"/>
      <c r="O57" s="133"/>
    </row>
    <row r="58" spans="1:15" s="124" customFormat="1" ht="15" customHeight="1">
      <c r="A58" s="318"/>
      <c r="B58" s="303" t="s">
        <v>203</v>
      </c>
      <c r="C58" s="126" t="s">
        <v>197</v>
      </c>
      <c r="D58" s="126">
        <v>0.353</v>
      </c>
      <c r="E58" s="128">
        <f>E54*D58</f>
        <v>0.706</v>
      </c>
      <c r="F58" s="126"/>
      <c r="G58" s="128"/>
      <c r="H58" s="129"/>
      <c r="I58" s="128"/>
      <c r="J58" s="129"/>
      <c r="K58" s="128"/>
      <c r="L58" s="128"/>
      <c r="M58" s="280"/>
      <c r="N58" s="133"/>
      <c r="O58" s="133"/>
    </row>
    <row r="59" spans="1:15" s="124" customFormat="1" ht="38.25" customHeight="1">
      <c r="A59" s="313">
        <v>7</v>
      </c>
      <c r="B59" s="341" t="s">
        <v>228</v>
      </c>
      <c r="C59" s="342" t="s">
        <v>216</v>
      </c>
      <c r="D59" s="310"/>
      <c r="E59" s="332">
        <f>N6</f>
        <v>2</v>
      </c>
      <c r="F59" s="126"/>
      <c r="G59" s="128"/>
      <c r="H59" s="129"/>
      <c r="I59" s="128"/>
      <c r="J59" s="129"/>
      <c r="K59" s="128"/>
      <c r="L59" s="279"/>
      <c r="M59" s="280"/>
      <c r="N59" s="133"/>
      <c r="O59" s="133"/>
    </row>
    <row r="60" spans="1:15" s="124" customFormat="1" ht="15" customHeight="1">
      <c r="A60" s="300"/>
      <c r="B60" s="283" t="s">
        <v>188</v>
      </c>
      <c r="C60" s="126" t="s">
        <v>189</v>
      </c>
      <c r="D60" s="302">
        <v>0.9</v>
      </c>
      <c r="E60" s="302">
        <f>D60*E59</f>
        <v>1.8</v>
      </c>
      <c r="F60" s="126"/>
      <c r="G60" s="128"/>
      <c r="H60" s="129"/>
      <c r="I60" s="128"/>
      <c r="J60" s="129"/>
      <c r="K60" s="128"/>
      <c r="L60" s="128"/>
      <c r="M60" s="280"/>
      <c r="N60" s="133"/>
      <c r="O60" s="133"/>
    </row>
    <row r="61" spans="1:15" s="124" customFormat="1" ht="14.25" customHeight="1">
      <c r="A61" s="343"/>
      <c r="B61" s="303" t="s">
        <v>196</v>
      </c>
      <c r="C61" s="126" t="s">
        <v>197</v>
      </c>
      <c r="D61" s="302">
        <v>0.07</v>
      </c>
      <c r="E61" s="302">
        <f>E59*D61</f>
        <v>0.14</v>
      </c>
      <c r="F61" s="134"/>
      <c r="G61" s="135"/>
      <c r="H61" s="344"/>
      <c r="I61" s="135"/>
      <c r="J61" s="129"/>
      <c r="K61" s="128"/>
      <c r="L61" s="128"/>
      <c r="M61" s="280"/>
      <c r="N61" s="133"/>
      <c r="O61" s="133"/>
    </row>
    <row r="62" spans="1:15" s="124" customFormat="1" ht="21.75" customHeight="1">
      <c r="A62" s="340"/>
      <c r="B62" s="315" t="s">
        <v>229</v>
      </c>
      <c r="C62" s="126" t="s">
        <v>199</v>
      </c>
      <c r="D62" s="126">
        <v>1</v>
      </c>
      <c r="E62" s="128">
        <f>D62*E59</f>
        <v>2</v>
      </c>
      <c r="F62" s="126"/>
      <c r="G62" s="128"/>
      <c r="H62" s="129"/>
      <c r="I62" s="128"/>
      <c r="J62" s="129"/>
      <c r="K62" s="128"/>
      <c r="L62" s="128"/>
      <c r="M62" s="280"/>
      <c r="N62" s="133"/>
      <c r="O62" s="133"/>
    </row>
    <row r="63" spans="1:15" s="124" customFormat="1" ht="13.5" customHeight="1">
      <c r="A63" s="340"/>
      <c r="B63" s="303" t="s">
        <v>203</v>
      </c>
      <c r="C63" s="126" t="s">
        <v>197</v>
      </c>
      <c r="D63" s="302">
        <v>0.14</v>
      </c>
      <c r="E63" s="302">
        <f>D63*E59</f>
        <v>0.28</v>
      </c>
      <c r="F63" s="126"/>
      <c r="G63" s="128"/>
      <c r="H63" s="129"/>
      <c r="I63" s="128"/>
      <c r="J63" s="129"/>
      <c r="K63" s="128"/>
      <c r="L63" s="128"/>
      <c r="M63" s="280"/>
      <c r="N63" s="133"/>
      <c r="O63" s="133"/>
    </row>
    <row r="64" spans="1:15" s="124" customFormat="1" ht="30" customHeight="1">
      <c r="A64" s="333">
        <v>8</v>
      </c>
      <c r="B64" s="277" t="s">
        <v>230</v>
      </c>
      <c r="C64" s="277" t="s">
        <v>231</v>
      </c>
      <c r="D64" s="126"/>
      <c r="E64" s="278">
        <f>N64*N6</f>
        <v>4.3</v>
      </c>
      <c r="F64" s="126"/>
      <c r="G64" s="128"/>
      <c r="H64" s="129"/>
      <c r="I64" s="128"/>
      <c r="J64" s="129"/>
      <c r="K64" s="128"/>
      <c r="L64" s="279"/>
      <c r="M64" s="314">
        <f>2.37*29</f>
        <v>68.73</v>
      </c>
      <c r="N64" s="291">
        <v>2.15</v>
      </c>
      <c r="O64" s="133"/>
    </row>
    <row r="65" spans="1:15" s="124" customFormat="1" ht="16.5" customHeight="1">
      <c r="A65" s="300"/>
      <c r="B65" s="283" t="s">
        <v>188</v>
      </c>
      <c r="C65" s="126" t="s">
        <v>189</v>
      </c>
      <c r="D65" s="126">
        <v>0.68</v>
      </c>
      <c r="E65" s="128">
        <f>E64*D65</f>
        <v>2.924</v>
      </c>
      <c r="F65" s="126"/>
      <c r="G65" s="128"/>
      <c r="H65" s="129"/>
      <c r="I65" s="128"/>
      <c r="J65" s="129"/>
      <c r="K65" s="128"/>
      <c r="L65" s="128"/>
      <c r="M65" s="280"/>
      <c r="N65" s="133"/>
      <c r="O65" s="133"/>
    </row>
    <row r="66" spans="1:15" s="124" customFormat="1" ht="15" customHeight="1">
      <c r="A66" s="300"/>
      <c r="B66" s="303" t="s">
        <v>196</v>
      </c>
      <c r="C66" s="126" t="s">
        <v>197</v>
      </c>
      <c r="D66" s="126">
        <v>0.012</v>
      </c>
      <c r="E66" s="128">
        <f>E64*D66</f>
        <v>0.0516</v>
      </c>
      <c r="F66" s="126"/>
      <c r="G66" s="128"/>
      <c r="H66" s="129"/>
      <c r="I66" s="128"/>
      <c r="J66" s="129"/>
      <c r="K66" s="128"/>
      <c r="L66" s="128"/>
      <c r="M66" s="280"/>
      <c r="N66" s="133"/>
      <c r="O66" s="133"/>
    </row>
    <row r="67" spans="1:15" s="124" customFormat="1" ht="15" customHeight="1">
      <c r="A67" s="300"/>
      <c r="B67" s="345" t="s">
        <v>232</v>
      </c>
      <c r="C67" s="323" t="s">
        <v>202</v>
      </c>
      <c r="D67" s="126">
        <v>0.246</v>
      </c>
      <c r="E67" s="128">
        <f>E64*D67</f>
        <v>1.0577999999999999</v>
      </c>
      <c r="F67" s="126"/>
      <c r="G67" s="128"/>
      <c r="H67" s="129"/>
      <c r="I67" s="128"/>
      <c r="J67" s="129"/>
      <c r="K67" s="128"/>
      <c r="L67" s="128"/>
      <c r="M67" s="280">
        <f>E67*0.003119</f>
        <v>0.0032992781999999993</v>
      </c>
      <c r="N67" s="133"/>
      <c r="O67" s="133"/>
    </row>
    <row r="68" spans="1:15" s="124" customFormat="1" ht="15" customHeight="1">
      <c r="A68" s="300"/>
      <c r="B68" s="345" t="s">
        <v>233</v>
      </c>
      <c r="C68" s="323" t="s">
        <v>202</v>
      </c>
      <c r="D68" s="126">
        <v>0.027</v>
      </c>
      <c r="E68" s="128">
        <f>E64*D68</f>
        <v>0.1161</v>
      </c>
      <c r="F68" s="126"/>
      <c r="G68" s="128"/>
      <c r="H68" s="129"/>
      <c r="I68" s="128"/>
      <c r="J68" s="129"/>
      <c r="K68" s="128"/>
      <c r="L68" s="128"/>
      <c r="M68" s="280"/>
      <c r="N68" s="133"/>
      <c r="O68" s="133"/>
    </row>
    <row r="69" spans="1:15" s="124" customFormat="1" ht="14.25" customHeight="1">
      <c r="A69" s="312"/>
      <c r="B69" s="303" t="s">
        <v>203</v>
      </c>
      <c r="C69" s="126" t="s">
        <v>197</v>
      </c>
      <c r="D69" s="126">
        <v>0.0019</v>
      </c>
      <c r="E69" s="128">
        <f>E64*D69</f>
        <v>0.00817</v>
      </c>
      <c r="F69" s="126"/>
      <c r="G69" s="128"/>
      <c r="H69" s="129"/>
      <c r="I69" s="128"/>
      <c r="J69" s="129"/>
      <c r="K69" s="128"/>
      <c r="L69" s="128"/>
      <c r="M69" s="280"/>
      <c r="N69" s="133"/>
      <c r="O69" s="133"/>
    </row>
    <row r="70" spans="1:15" s="124" customFormat="1" ht="19.5" customHeight="1">
      <c r="A70" s="323"/>
      <c r="B70" s="324" t="s">
        <v>234</v>
      </c>
      <c r="C70" s="323"/>
      <c r="D70" s="126"/>
      <c r="E70" s="128"/>
      <c r="F70" s="126"/>
      <c r="G70" s="279"/>
      <c r="H70" s="279"/>
      <c r="I70" s="279"/>
      <c r="J70" s="279"/>
      <c r="K70" s="279"/>
      <c r="L70" s="279"/>
      <c r="M70" s="311">
        <f aca="true" t="shared" si="0" ref="M70:M75">K70+I70+G70</f>
        <v>0</v>
      </c>
      <c r="N70" s="322"/>
      <c r="O70" s="133"/>
    </row>
    <row r="71" spans="1:15" s="124" customFormat="1" ht="19.5" customHeight="1">
      <c r="A71" s="323"/>
      <c r="B71" s="323" t="s">
        <v>235</v>
      </c>
      <c r="C71" s="323"/>
      <c r="D71" s="129"/>
      <c r="E71" s="126"/>
      <c r="F71" s="127"/>
      <c r="G71" s="128"/>
      <c r="H71" s="128"/>
      <c r="I71" s="128"/>
      <c r="J71" s="128"/>
      <c r="K71" s="128"/>
      <c r="L71" s="128"/>
      <c r="M71" s="311">
        <f t="shared" si="0"/>
        <v>0</v>
      </c>
      <c r="N71" s="133"/>
      <c r="O71" s="133"/>
    </row>
    <row r="72" spans="1:15" s="124" customFormat="1" ht="19.5" customHeight="1">
      <c r="A72" s="323"/>
      <c r="B72" s="323" t="s">
        <v>169</v>
      </c>
      <c r="C72" s="295"/>
      <c r="D72" s="346"/>
      <c r="E72" s="346"/>
      <c r="F72" s="346"/>
      <c r="G72" s="310"/>
      <c r="H72" s="310"/>
      <c r="I72" s="310"/>
      <c r="J72" s="310"/>
      <c r="K72" s="310"/>
      <c r="L72" s="310"/>
      <c r="M72" s="311">
        <f t="shared" si="0"/>
        <v>0</v>
      </c>
      <c r="N72" s="133"/>
      <c r="O72" s="133"/>
    </row>
    <row r="73" spans="1:15" s="124" customFormat="1" ht="19.5" customHeight="1">
      <c r="A73" s="323"/>
      <c r="B73" s="323" t="s">
        <v>236</v>
      </c>
      <c r="C73" s="295"/>
      <c r="D73" s="346"/>
      <c r="E73" s="346"/>
      <c r="F73" s="346"/>
      <c r="G73" s="310"/>
      <c r="H73" s="310"/>
      <c r="I73" s="310"/>
      <c r="J73" s="310"/>
      <c r="K73" s="310"/>
      <c r="L73" s="310"/>
      <c r="M73" s="311">
        <f t="shared" si="0"/>
        <v>0</v>
      </c>
      <c r="N73" s="133"/>
      <c r="O73" s="133"/>
    </row>
    <row r="74" spans="1:15" s="124" customFormat="1" ht="19.5" customHeight="1">
      <c r="A74" s="323"/>
      <c r="B74" s="324" t="s">
        <v>237</v>
      </c>
      <c r="C74" s="295"/>
      <c r="D74" s="346"/>
      <c r="E74" s="346"/>
      <c r="F74" s="346"/>
      <c r="G74" s="332"/>
      <c r="H74" s="332"/>
      <c r="I74" s="332"/>
      <c r="J74" s="332"/>
      <c r="K74" s="332"/>
      <c r="L74" s="332"/>
      <c r="M74" s="311">
        <f t="shared" si="0"/>
        <v>0</v>
      </c>
      <c r="N74" s="133"/>
      <c r="O74" s="133"/>
    </row>
    <row r="75" spans="1:15" s="124" customFormat="1" ht="19.5" customHeight="1">
      <c r="A75" s="323"/>
      <c r="B75" s="324" t="s">
        <v>238</v>
      </c>
      <c r="C75" s="295"/>
      <c r="D75" s="346"/>
      <c r="E75" s="346"/>
      <c r="F75" s="346"/>
      <c r="G75" s="332"/>
      <c r="H75" s="332"/>
      <c r="I75" s="332"/>
      <c r="J75" s="332"/>
      <c r="K75" s="332"/>
      <c r="L75" s="332"/>
      <c r="M75" s="311">
        <f t="shared" si="0"/>
        <v>0</v>
      </c>
      <c r="N75" s="322">
        <f>L74+L28</f>
        <v>0</v>
      </c>
      <c r="O75" s="133"/>
    </row>
    <row r="76" s="124" customFormat="1" ht="13.5"/>
    <row r="77" s="124" customFormat="1" ht="13.5"/>
    <row r="78" s="124" customFormat="1" ht="13.5"/>
    <row r="79" s="124" customFormat="1" ht="13.5"/>
    <row r="80" s="124" customFormat="1" ht="13.5"/>
    <row r="81" s="124" customFormat="1" ht="13.5"/>
    <row r="82" s="124" customFormat="1" ht="13.5"/>
    <row r="83" s="124" customFormat="1" ht="13.5"/>
    <row r="84" s="124" customFormat="1" ht="13.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  <row r="244" s="28" customFormat="1" ht="15"/>
    <row r="245" s="28" customFormat="1" ht="15"/>
    <row r="246" s="28" customFormat="1" ht="15"/>
    <row r="247" s="28" customFormat="1" ht="15"/>
    <row r="248" s="28" customFormat="1" ht="15"/>
    <row r="249" s="28" customFormat="1" ht="15"/>
    <row r="250" s="28" customFormat="1" ht="15"/>
    <row r="251" s="28" customFormat="1" ht="15"/>
    <row r="252" s="28" customFormat="1" ht="15"/>
    <row r="253" s="28" customFormat="1" ht="15"/>
    <row r="254" s="28" customFormat="1" ht="15"/>
    <row r="255" s="28" customFormat="1" ht="15"/>
    <row r="256" s="28" customFormat="1" ht="15"/>
    <row r="257" s="28" customFormat="1" ht="15"/>
    <row r="258" s="28" customFormat="1" ht="15"/>
    <row r="259" s="28" customFormat="1" ht="15"/>
    <row r="260" s="28" customFormat="1" ht="15"/>
    <row r="261" s="28" customFormat="1" ht="15"/>
    <row r="262" s="28" customFormat="1" ht="15"/>
    <row r="263" s="28" customFormat="1" ht="15"/>
    <row r="264" s="28" customFormat="1" ht="15"/>
    <row r="265" s="28" customFormat="1" ht="15"/>
    <row r="266" s="28" customFormat="1" ht="15"/>
    <row r="267" s="28" customFormat="1" ht="15"/>
    <row r="268" s="28" customFormat="1" ht="15"/>
    <row r="269" s="28" customFormat="1" ht="15"/>
    <row r="270" s="28" customFormat="1" ht="15"/>
    <row r="271" s="28" customFormat="1" ht="15"/>
    <row r="272" s="28" customFormat="1" ht="15"/>
    <row r="273" s="28" customFormat="1" ht="15"/>
    <row r="274" s="28" customFormat="1" ht="15"/>
    <row r="275" s="28" customFormat="1" ht="15"/>
    <row r="276" s="28" customFormat="1" ht="15"/>
    <row r="277" s="28" customFormat="1" ht="15"/>
    <row r="278" s="28" customFormat="1" ht="15"/>
    <row r="279" s="28" customFormat="1" ht="15"/>
    <row r="280" s="28" customFormat="1" ht="15"/>
    <row r="281" s="28" customFormat="1" ht="15"/>
    <row r="282" s="28" customFormat="1" ht="15"/>
    <row r="283" s="28" customFormat="1" ht="15"/>
    <row r="284" s="28" customFormat="1" ht="15"/>
    <row r="285" s="28" customFormat="1" ht="15"/>
    <row r="286" s="28" customFormat="1" ht="15"/>
    <row r="287" s="28" customFormat="1" ht="15"/>
    <row r="288" s="28" customFormat="1" ht="15"/>
    <row r="289" s="28" customFormat="1" ht="15"/>
    <row r="290" s="28" customFormat="1" ht="15"/>
    <row r="291" s="28" customFormat="1" ht="15"/>
    <row r="292" s="28" customFormat="1" ht="15"/>
    <row r="293" s="28" customFormat="1" ht="15"/>
    <row r="294" s="28" customFormat="1" ht="15"/>
    <row r="295" s="28" customFormat="1" ht="15"/>
    <row r="296" s="28" customFormat="1" ht="15"/>
    <row r="297" s="28" customFormat="1" ht="15"/>
    <row r="298" s="28" customFormat="1" ht="15"/>
    <row r="299" s="28" customFormat="1" ht="15"/>
    <row r="300" s="28" customFormat="1" ht="15"/>
    <row r="301" s="28" customFormat="1" ht="15"/>
    <row r="302" s="28" customFormat="1" ht="15"/>
    <row r="303" s="28" customFormat="1" ht="15"/>
    <row r="304" s="28" customFormat="1" ht="15"/>
    <row r="305" s="28" customFormat="1" ht="15"/>
    <row r="306" s="28" customFormat="1" ht="15"/>
    <row r="307" s="28" customFormat="1" ht="15"/>
    <row r="308" s="28" customFormat="1" ht="15"/>
    <row r="309" s="28" customFormat="1" ht="15"/>
    <row r="310" s="28" customFormat="1" ht="15"/>
    <row r="311" s="28" customFormat="1" ht="15"/>
    <row r="312" s="28" customFormat="1" ht="15"/>
    <row r="313" s="28" customFormat="1" ht="15"/>
    <row r="314" s="28" customFormat="1" ht="15"/>
    <row r="315" s="28" customFormat="1" ht="15"/>
    <row r="316" s="28" customFormat="1" ht="15"/>
    <row r="317" s="28" customFormat="1" ht="15"/>
    <row r="318" s="28" customFormat="1" ht="15"/>
    <row r="319" s="28" customFormat="1" ht="15"/>
    <row r="320" s="28" customFormat="1" ht="15"/>
    <row r="321" s="28" customFormat="1" ht="15"/>
    <row r="322" s="28" customFormat="1" ht="15"/>
    <row r="323" s="28" customFormat="1" ht="15"/>
    <row r="324" s="28" customFormat="1" ht="15"/>
    <row r="325" s="28" customFormat="1" ht="15"/>
    <row r="326" s="28" customFormat="1" ht="15"/>
    <row r="327" s="28" customFormat="1" ht="15"/>
    <row r="328" s="28" customFormat="1" ht="15"/>
    <row r="329" s="28" customFormat="1" ht="15"/>
    <row r="330" s="28" customFormat="1" ht="15"/>
    <row r="331" s="28" customFormat="1" ht="15"/>
    <row r="332" s="28" customFormat="1" ht="15"/>
    <row r="333" s="28" customFormat="1" ht="15"/>
    <row r="334" s="28" customFormat="1" ht="15"/>
    <row r="335" s="28" customFormat="1" ht="15"/>
    <row r="336" s="28" customFormat="1" ht="15"/>
    <row r="337" s="28" customFormat="1" ht="15"/>
    <row r="338" s="28" customFormat="1" ht="15"/>
    <row r="339" s="28" customFormat="1" ht="15"/>
    <row r="340" s="28" customFormat="1" ht="15"/>
    <row r="341" s="28" customFormat="1" ht="15"/>
    <row r="342" s="28" customFormat="1" ht="15"/>
    <row r="343" s="28" customFormat="1" ht="15"/>
    <row r="344" s="28" customFormat="1" ht="15"/>
    <row r="345" s="28" customFormat="1" ht="15"/>
    <row r="346" s="28" customFormat="1" ht="15"/>
    <row r="347" s="28" customFormat="1" ht="15"/>
    <row r="348" s="28" customFormat="1" ht="15"/>
    <row r="349" s="28" customFormat="1" ht="15"/>
    <row r="350" s="28" customFormat="1" ht="15"/>
    <row r="351" s="28" customFormat="1" ht="15"/>
    <row r="352" s="28" customFormat="1" ht="15"/>
    <row r="353" s="28" customFormat="1" ht="15"/>
    <row r="354" s="28" customFormat="1" ht="15"/>
    <row r="355" s="28" customFormat="1" ht="15"/>
    <row r="356" s="28" customFormat="1" ht="15"/>
    <row r="357" s="28" customFormat="1" ht="15"/>
    <row r="358" s="28" customFormat="1" ht="15"/>
    <row r="359" s="28" customFormat="1" ht="15"/>
    <row r="360" s="28" customFormat="1" ht="15"/>
    <row r="361" s="28" customFormat="1" ht="15"/>
    <row r="362" s="28" customFormat="1" ht="15"/>
    <row r="363" s="28" customFormat="1" ht="15"/>
    <row r="364" s="28" customFormat="1" ht="15"/>
    <row r="365" s="28" customFormat="1" ht="15"/>
    <row r="366" s="28" customFormat="1" ht="15"/>
    <row r="367" s="28" customFormat="1" ht="15"/>
    <row r="368" s="28" customFormat="1" ht="15"/>
    <row r="369" s="28" customFormat="1" ht="15"/>
    <row r="370" s="28" customFormat="1" ht="15"/>
    <row r="371" s="28" customFormat="1" ht="15"/>
    <row r="372" s="28" customFormat="1" ht="15"/>
    <row r="373" s="28" customFormat="1" ht="15"/>
    <row r="374" s="28" customFormat="1" ht="15"/>
    <row r="375" s="28" customFormat="1" ht="15"/>
    <row r="376" s="28" customFormat="1" ht="15"/>
    <row r="377" s="28" customFormat="1" ht="15"/>
    <row r="378" s="28" customFormat="1" ht="15"/>
    <row r="379" s="28" customFormat="1" ht="15"/>
    <row r="380" s="28" customFormat="1" ht="15"/>
    <row r="381" s="28" customFormat="1" ht="15"/>
    <row r="382" s="28" customFormat="1" ht="15"/>
    <row r="383" s="28" customFormat="1" ht="15"/>
    <row r="384" s="28" customFormat="1" ht="15"/>
    <row r="385" s="28" customFormat="1" ht="15"/>
    <row r="386" s="28" customFormat="1" ht="15"/>
    <row r="387" s="28" customFormat="1" ht="15"/>
    <row r="388" s="28" customFormat="1" ht="15"/>
    <row r="389" s="28" customFormat="1" ht="15"/>
    <row r="390" s="28" customFormat="1" ht="15"/>
    <row r="391" s="28" customFormat="1" ht="15"/>
    <row r="392" s="28" customFormat="1" ht="15"/>
    <row r="393" s="28" customFormat="1" ht="15"/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</sheetData>
  <sheetProtection/>
  <mergeCells count="12">
    <mergeCell ref="A5:L5"/>
    <mergeCell ref="A29:L29"/>
    <mergeCell ref="A1:L1"/>
    <mergeCell ref="A2:L2"/>
    <mergeCell ref="A3:A4"/>
    <mergeCell ref="B3:B4"/>
    <mergeCell ref="C3:C4"/>
    <mergeCell ref="D3:E3"/>
    <mergeCell ref="F3:G3"/>
    <mergeCell ref="H3:I3"/>
    <mergeCell ref="J3:K3"/>
    <mergeCell ref="L3:L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6" r:id="rId1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Maia</cp:lastModifiedBy>
  <cp:lastPrinted>2021-05-04T11:55:29Z</cp:lastPrinted>
  <dcterms:created xsi:type="dcterms:W3CDTF">1996-10-08T23:32:33Z</dcterms:created>
  <dcterms:modified xsi:type="dcterms:W3CDTF">2021-08-17T18:56:29Z</dcterms:modified>
  <cp:category/>
  <cp:version/>
  <cp:contentType/>
  <cp:contentStatus/>
</cp:coreProperties>
</file>