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33" activeTab="0"/>
  </bookViews>
  <sheets>
    <sheet name="დეფექტური" sheetId="1" r:id="rId1"/>
  </sheets>
  <definedNames/>
  <calcPr fullCalcOnLoad="1"/>
</workbook>
</file>

<file path=xl/sharedStrings.xml><?xml version="1.0" encoding="utf-8"?>
<sst xmlns="http://schemas.openxmlformats.org/spreadsheetml/2006/main" count="1864" uniqueCount="872">
  <si>
    <t>1. miwis samuSaoebi</t>
  </si>
  <si>
    <t>1-25-2</t>
  </si>
  <si>
    <t xml:space="preserve">muSaoba nayarSi </t>
  </si>
  <si>
    <t>15-164-8</t>
  </si>
  <si>
    <t>2. saZirkveli</t>
  </si>
  <si>
    <t>6-15-2</t>
  </si>
  <si>
    <t>6-16-1</t>
  </si>
  <si>
    <t>4. saxuravi</t>
  </si>
  <si>
    <t>8-22-1</t>
  </si>
  <si>
    <t>8-3-2</t>
  </si>
  <si>
    <t>RorRis safuZvelis mowyoba saZirkvlis qveS</t>
  </si>
  <si>
    <t>lari</t>
  </si>
  <si>
    <t>ganz.</t>
  </si>
  <si>
    <t>masala</t>
  </si>
  <si>
    <t>manqana-meqanizmebi da transporti</t>
  </si>
  <si>
    <t>jami</t>
  </si>
  <si>
    <t>sul</t>
  </si>
  <si>
    <t>erT. fasi</t>
  </si>
  <si>
    <t>1</t>
  </si>
  <si>
    <t>masala:</t>
  </si>
  <si>
    <t>c</t>
  </si>
  <si>
    <t>NN</t>
  </si>
  <si>
    <t>samuSao</t>
  </si>
  <si>
    <t>m2</t>
  </si>
  <si>
    <t>kg</t>
  </si>
  <si>
    <t>m3</t>
  </si>
  <si>
    <t>samSeneblo samuSaoebi</t>
  </si>
  <si>
    <t>6</t>
  </si>
  <si>
    <r>
      <t xml:space="preserve">gafas.     </t>
    </r>
    <r>
      <rPr>
        <sz val="10"/>
        <rFont val="Arial"/>
        <family val="2"/>
      </rPr>
      <t>N</t>
    </r>
  </si>
  <si>
    <t>t</t>
  </si>
  <si>
    <t>dRg - 18%</t>
  </si>
  <si>
    <t>m</t>
  </si>
  <si>
    <t>sabazro</t>
  </si>
  <si>
    <t>jami 2</t>
  </si>
  <si>
    <t xml:space="preserve">samSeneblo samuSaoebi </t>
  </si>
  <si>
    <t>15-14-1</t>
  </si>
  <si>
    <t xml:space="preserve">jami </t>
  </si>
  <si>
    <t>samontaJo samuSaoebi</t>
  </si>
  <si>
    <t>grZ.m</t>
  </si>
  <si>
    <t>16-24-2</t>
  </si>
  <si>
    <t>16-24-3</t>
  </si>
  <si>
    <t>16-24-4</t>
  </si>
  <si>
    <t>16-12-1</t>
  </si>
  <si>
    <t>cali</t>
  </si>
  <si>
    <t>komp</t>
  </si>
  <si>
    <t>8-591-8</t>
  </si>
  <si>
    <t>8-591-3</t>
  </si>
  <si>
    <t>16-24-5</t>
  </si>
  <si>
    <t>maT Soris: mowyobiloba</t>
  </si>
  <si>
    <t>armatura a-3</t>
  </si>
  <si>
    <t>6-1-1</t>
  </si>
  <si>
    <t>8-402-2</t>
  </si>
  <si>
    <t>9-14-5</t>
  </si>
  <si>
    <t>7-58-4</t>
  </si>
  <si>
    <t xml:space="preserve">nayaris mowyoba buldozeriT </t>
  </si>
  <si>
    <t>nayaris datkepna muStebiani satkepniT 5t</t>
  </si>
  <si>
    <t>27-7-2</t>
  </si>
  <si>
    <t>15-168-7</t>
  </si>
  <si>
    <t>15-168-8</t>
  </si>
  <si>
    <t>3. karkasi, kedlebi da tixrebi</t>
  </si>
  <si>
    <t>10-742-1</t>
  </si>
  <si>
    <t>10-743-3</t>
  </si>
  <si>
    <t>10-744-6</t>
  </si>
  <si>
    <t>armatura a-1</t>
  </si>
  <si>
    <t>15-52-1</t>
  </si>
  <si>
    <t>saxarjTaRricxvo Rirebuleba</t>
  </si>
  <si>
    <t xml:space="preserve"> maT Soris xelfasi</t>
  </si>
  <si>
    <t>ventili d=25mm</t>
  </si>
  <si>
    <t>17-3-3</t>
  </si>
  <si>
    <t>16-6-1</t>
  </si>
  <si>
    <t>16-6-2</t>
  </si>
  <si>
    <t>sifoni d=50mm</t>
  </si>
  <si>
    <t>17-1-9</t>
  </si>
  <si>
    <t>17-1-5</t>
  </si>
  <si>
    <t xml:space="preserve">xelsabani </t>
  </si>
  <si>
    <t>17-4-1</t>
  </si>
  <si>
    <t>gruntis ukuCayra xeliT</t>
  </si>
  <si>
    <t>12-8-5</t>
  </si>
  <si>
    <t>mowyobiloba</t>
  </si>
  <si>
    <t xml:space="preserve">gruntis datkepna pnevmosatkepnebiT </t>
  </si>
  <si>
    <t>9-32-12</t>
  </si>
  <si>
    <t>1-81-3</t>
  </si>
  <si>
    <t>6-11-3</t>
  </si>
  <si>
    <t>10-604-1</t>
  </si>
  <si>
    <t>satelevizio antenis dasadgmeli adgilis SerCeva</t>
  </si>
  <si>
    <t>10-604-3</t>
  </si>
  <si>
    <t>satelevizio  antena</t>
  </si>
  <si>
    <t>10-605-2</t>
  </si>
  <si>
    <t>antenis gamaZlierebeli</t>
  </si>
  <si>
    <t>10-743-12</t>
  </si>
  <si>
    <t>komp.</t>
  </si>
  <si>
    <t>8-594-1</t>
  </si>
  <si>
    <t>8-471-1</t>
  </si>
  <si>
    <t>8-472-3</t>
  </si>
  <si>
    <t>8-149-1</t>
  </si>
  <si>
    <t>1. samSeneblo samuSaoebi</t>
  </si>
  <si>
    <t>8-142-1</t>
  </si>
  <si>
    <t>23-1-1</t>
  </si>
  <si>
    <t>qviSis fenilis mowyoba milebis qveS</t>
  </si>
  <si>
    <t>ventili d=20mm</t>
  </si>
  <si>
    <t>onkani unitazis d=20mm</t>
  </si>
  <si>
    <t>unitazis (Camrecxi avziT) mowyoba SezRuduli unaris mqone pirTaTvis kompleqtSi</t>
  </si>
  <si>
    <t>kompl</t>
  </si>
  <si>
    <t>6-1-2</t>
  </si>
  <si>
    <t>sabazr</t>
  </si>
  <si>
    <t>qviSa-xreSovani safuZvelis mowyoba sisqiT 20sm</t>
  </si>
  <si>
    <t>satelevizio sistema</t>
  </si>
  <si>
    <t>Semrevi xelsabanis</t>
  </si>
  <si>
    <t>xelsabani niJaris mowyoba SezRuduli unarebis mqoneTaTvis kompleqtSi</t>
  </si>
  <si>
    <t>revizia d=100mm</t>
  </si>
  <si>
    <t>1-80-3</t>
  </si>
  <si>
    <t>20-22-3</t>
  </si>
  <si>
    <t>kompl.</t>
  </si>
  <si>
    <t>maT Soris: samSeneblo samuSaoebi</t>
  </si>
  <si>
    <t>11-42-1</t>
  </si>
  <si>
    <t>15-55-5-11</t>
  </si>
  <si>
    <t>kedlebis mopirkeTeba moWiquli filebiT</t>
  </si>
  <si>
    <t>აბრა (warwera)</t>
  </si>
  <si>
    <t>kedlebis da tixrebis damuSaveba fiTxiT da SeRebva wyalemulsiuri saRebaviT</t>
  </si>
  <si>
    <t xml:space="preserve">gare xaraCoebis mowyoba </t>
  </si>
  <si>
    <t>17-3-4</t>
  </si>
  <si>
    <t>sarke</t>
  </si>
  <si>
    <t>urna</t>
  </si>
  <si>
    <t>8-604-4</t>
  </si>
  <si>
    <t>8-417-5</t>
  </si>
  <si>
    <t>8-612-7</t>
  </si>
  <si>
    <t>8-612-5</t>
  </si>
  <si>
    <t>8-612-6</t>
  </si>
  <si>
    <t>8-148-1</t>
  </si>
  <si>
    <t>16-16-1</t>
  </si>
  <si>
    <t>unitazi (Camrecxi avziT)</t>
  </si>
  <si>
    <t>trapi nikelis  sifoniT d=50</t>
  </si>
  <si>
    <t>23-22-1</t>
  </si>
  <si>
    <t>wyvili</t>
  </si>
  <si>
    <t>16-24-6</t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</si>
  <si>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=100 sm(sakidebiTa da haergamSvebis kompleqtiT)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</si>
  <si>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=120 sm (sakidebiTa da haergamSvebis kompleqtiT)</t>
    </r>
  </si>
  <si>
    <t>18-2-10</t>
  </si>
  <si>
    <t xml:space="preserve">1-118-3,4 </t>
  </si>
  <si>
    <t>27-11-1-5</t>
  </si>
  <si>
    <t>RorRis fuZis mowyoba sisqiT 15sm</t>
  </si>
  <si>
    <t>15-12-1</t>
  </si>
  <si>
    <t>11-36-3</t>
  </si>
  <si>
    <t>Weris damuSaveba fiTxiT da SeRebva wyalemulsiuri saRebaviT</t>
  </si>
  <si>
    <t>Txevadi sapnis  dispenseri</t>
  </si>
  <si>
    <t>tualetis QqaRaldis dispenseri</t>
  </si>
  <si>
    <t>qaRaldis pirsaxocis dispenseri</t>
  </si>
  <si>
    <t>liTonis konstruqciebi</t>
  </si>
  <si>
    <t>satelefono da kompiuteruli qseli</t>
  </si>
  <si>
    <r>
      <t xml:space="preserve">satelevizio kabeli </t>
    </r>
    <r>
      <rPr>
        <sz val="10"/>
        <rFont val="Arial"/>
        <family val="2"/>
      </rPr>
      <t xml:space="preserve"> Rg6</t>
    </r>
  </si>
  <si>
    <t>miwis damuSaveba xeliT</t>
  </si>
  <si>
    <t>8-15-1</t>
  </si>
  <si>
    <t>10-37-3</t>
  </si>
  <si>
    <t>xis molartyvis cecxldacva</t>
  </si>
  <si>
    <t>10-39-3</t>
  </si>
  <si>
    <t>xis molartyvis antiseptireba</t>
  </si>
  <si>
    <t>cementis moWimvis mowyoba sisqiT 40mm</t>
  </si>
  <si>
    <t>8-472-8</t>
  </si>
  <si>
    <t>maT Soris: samontaJo samuSaoebi</t>
  </si>
  <si>
    <t>zedmeti gruntis datvirTva xeliT avtoTviTmclelze</t>
  </si>
  <si>
    <t xml:space="preserve"> gruntis damuSaveba xeliT</t>
  </si>
  <si>
    <t>gruntis damuSaveba eqskavatoriT nayarSi datovebiT</t>
  </si>
  <si>
    <t xml:space="preserve">gruntis damuSaveba eqskavatoriT avtomanqanebze datvirTviT </t>
  </si>
  <si>
    <t>safuZveli: proeqti</t>
  </si>
  <si>
    <t>betonis momzadeba m100 betonisagan filis qveS</t>
  </si>
  <si>
    <t>11-8-1, 11-8-2</t>
  </si>
  <si>
    <t>11-30-6</t>
  </si>
  <si>
    <t>sadroSe</t>
  </si>
  <si>
    <t>1-81-2</t>
  </si>
  <si>
    <t>gruntis datvirTva a/m xeliT</t>
  </si>
  <si>
    <t>sadroSes liTonis konstruqciebis montaJi da Rirebuleba</t>
  </si>
  <si>
    <t>sadroSes liTonis konstruqciebis SeRebva</t>
  </si>
  <si>
    <t xml:space="preserve">gruntis damuSaveba xeliT </t>
  </si>
  <si>
    <t xml:space="preserve">II kategoriis gruntis damuSaveba da datvirTva avtomanqanebze eqskavatoriT CamCis tevadobiT 0,5m3 </t>
  </si>
  <si>
    <t>1-22-14</t>
  </si>
  <si>
    <t>plintusis mowyoba xelovnuri granitis filebiT webocementze</t>
  </si>
  <si>
    <t>11-7-1</t>
  </si>
  <si>
    <t>12-13-3</t>
  </si>
  <si>
    <t>34-59-7       10-56-3</t>
  </si>
  <si>
    <t>16-8-1</t>
  </si>
  <si>
    <t>20-7-2</t>
  </si>
  <si>
    <t>ცალი</t>
  </si>
  <si>
    <t>gamanawilebeli kolofi Sida montaJis</t>
  </si>
  <si>
    <t>galvanizirebuli kuTxovana 50X50X5mm - sul 15.5 m</t>
  </si>
  <si>
    <t>galvanizirebuli zolovani foladi  40X4mm</t>
  </si>
  <si>
    <t>1-11-14</t>
  </si>
  <si>
    <t>7-21-8</t>
  </si>
  <si>
    <t>7-22-1, 7-22-8</t>
  </si>
  <si>
    <t>anjama</t>
  </si>
  <si>
    <t>liTonis konstruqciebis SeRebva zeTovani saRebaviT orjer</t>
  </si>
  <si>
    <t>15-54</t>
  </si>
  <si>
    <t>cokolis daSxefva cementis xsnariT</t>
  </si>
  <si>
    <t>15-156-4</t>
  </si>
  <si>
    <t xml:space="preserve">daSxefili cokolis SeRebva orjer </t>
  </si>
  <si>
    <t xml:space="preserve">m2 </t>
  </si>
  <si>
    <r>
      <t xml:space="preserve">monoliTuri rkinabetonis wertilovani saZirkvlisa da saZirkvlis koWis mowyoba </t>
    </r>
    <r>
      <rPr>
        <sz val="10"/>
        <rFont val="Arial"/>
        <family val="2"/>
      </rPr>
      <t>B15</t>
    </r>
    <r>
      <rPr>
        <sz val="10"/>
        <rFont val="AcadNusx"/>
        <family val="0"/>
      </rPr>
      <t xml:space="preserve"> betoniT.</t>
    </r>
  </si>
  <si>
    <t xml:space="preserve">II kategoriis gruntis ukuCayra buldozeriT </t>
  </si>
  <si>
    <t>II kategoriis gruntis damuSaveba eqskavatoriT nayarSi datovebiT</t>
  </si>
  <si>
    <t>qviSis fenilis mowyoba milebis qveS sisqiT 10sm</t>
  </si>
  <si>
    <t>33-303-4</t>
  </si>
  <si>
    <t xml:space="preserve">liTonis boZis dabetoneba m200 betonisagan </t>
  </si>
  <si>
    <t>33-251-6</t>
  </si>
  <si>
    <t>34-103</t>
  </si>
  <si>
    <t>gofrirebuli milis Cawyoba TxrilSi</t>
  </si>
  <si>
    <t xml:space="preserve">8-370-4    </t>
  </si>
  <si>
    <t>8-371-2</t>
  </si>
  <si>
    <t xml:space="preserve">fari cokolSi </t>
  </si>
  <si>
    <t>sakabelo lenta</t>
  </si>
  <si>
    <t>15-156-4-23</t>
  </si>
  <si>
    <t>8-147-6</t>
  </si>
  <si>
    <t>10-489-1</t>
  </si>
  <si>
    <t>10-489-2</t>
  </si>
  <si>
    <t>10-54-4</t>
  </si>
  <si>
    <t>video qseli</t>
  </si>
  <si>
    <t>saxanZro signalizacia</t>
  </si>
  <si>
    <t xml:space="preserve">Sedgenilia 2021w II kv. doneze                                 </t>
  </si>
  <si>
    <t>11-27-6</t>
  </si>
  <si>
    <t xml:space="preserve">laminirebuli parketis iatakis  33-34 klasis mowyoba mdf-is plintusebis gaTvaliswinebiT (germanuli an misi analogi) </t>
  </si>
  <si>
    <t>11-7-4</t>
  </si>
  <si>
    <t>Sewebebuli faneris mowyoba sisqiT 10mm</t>
  </si>
  <si>
    <t>xaoiani zedapiris mqone yinvagamZle keramogranitis filebiT iatakis mowyoba webocementze</t>
  </si>
  <si>
    <t>6-15-1</t>
  </si>
  <si>
    <r>
      <t xml:space="preserve">monoliTuri rk/betonis saZirkvlis koWebis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</t>
    </r>
  </si>
  <si>
    <t>6-1-5</t>
  </si>
  <si>
    <r>
      <t xml:space="preserve">monoliTuri rk/betonis wertilovani saZirkvlis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moculobiT 3 m3-mde</t>
    </r>
  </si>
  <si>
    <t>6-9-9</t>
  </si>
  <si>
    <t>10-36-5</t>
  </si>
  <si>
    <t>xis ficrebiT molartyva sisqiT 40mm</t>
  </si>
  <si>
    <t>34-60-3</t>
  </si>
  <si>
    <t xml:space="preserve">  15-163-2</t>
  </si>
  <si>
    <t>ლამინირებული ნესტგამძლე მდფ-ის პანელის გამყოფი ტიხრისა და კარის მოწყობა სისქით 18.0 მმ</t>
  </si>
  <si>
    <t>კვ.მ</t>
  </si>
  <si>
    <t>saketi გამყოფი მეტალიკი</t>
  </si>
  <si>
    <t>ფეხი გამყოფის მეტალიკი</t>
  </si>
  <si>
    <t>სახელური გამყოფის მეტალიკი</t>
  </si>
  <si>
    <t>ამყვანის გამყოფი კუთხე მეტალიკი</t>
  </si>
  <si>
    <t>ანჯამა გამყოფის18 მმ მეტალიკი</t>
  </si>
  <si>
    <t>Weris mowyoba TabaSir-muyaoTi, nestgamZle (aluminis profilze)</t>
  </si>
  <si>
    <t>plastmasis polipropilenis wyalsadenis mili d=20mm</t>
  </si>
  <si>
    <t>plastmasis polipropilenis wyalsadenis mili d=25mm</t>
  </si>
  <si>
    <t>plastmasis polipropilenis wyalsadenis mili d=32mm</t>
  </si>
  <si>
    <t>furnitura milebis Rirebulebis 30%</t>
  </si>
  <si>
    <t>ventili d=32mm</t>
  </si>
  <si>
    <t>foladis milis SeRebva zeTovani saRebaviT orjer</t>
  </si>
  <si>
    <t>sarke SezRuduli unaris mqone pirTaTvis</t>
  </si>
  <si>
    <t>1-79-2</t>
  </si>
  <si>
    <t>1-31-2</t>
  </si>
  <si>
    <t>22-30-1</t>
  </si>
  <si>
    <t>22-27-2</t>
  </si>
  <si>
    <t>1-118-10</t>
  </si>
  <si>
    <t>22-8-3</t>
  </si>
  <si>
    <t>11-1-5</t>
  </si>
  <si>
    <t>RorRis dayra</t>
  </si>
  <si>
    <r>
      <t xml:space="preserve">monoliTuri rkinabetonis lenturi saZirkvlis da kedlebis mowyoba </t>
    </r>
    <r>
      <rPr>
        <sz val="10"/>
        <rFont val="Times New Roman"/>
        <family val="1"/>
      </rPr>
      <t>B25W8</t>
    </r>
    <r>
      <rPr>
        <sz val="10"/>
        <rFont val="AcadNusx"/>
        <family val="0"/>
      </rPr>
      <t xml:space="preserve"> betoniT</t>
    </r>
  </si>
  <si>
    <t>8-4-7</t>
  </si>
  <si>
    <t>kedlebis hidroizolacia ori fena bitumiT</t>
  </si>
  <si>
    <t>6-16-5</t>
  </si>
  <si>
    <r>
      <t xml:space="preserve">monoliTuri rkinabetonis wibovani gadaxurvis mowyoba </t>
    </r>
    <r>
      <rPr>
        <sz val="10"/>
        <rFont val="Times New Roman"/>
        <family val="1"/>
      </rPr>
      <t>B25W8</t>
    </r>
    <r>
      <rPr>
        <sz val="10"/>
        <rFont val="AcadNusx"/>
        <family val="0"/>
      </rPr>
      <t xml:space="preserve"> betoniT</t>
    </r>
  </si>
  <si>
    <t>22-8-6.</t>
  </si>
  <si>
    <t>horizontaluri plastmasis milis mowyoba  დ=200მმ, l=250mm</t>
  </si>
  <si>
    <t>'16-8-1</t>
  </si>
  <si>
    <t>antikoroziulad damuSavebuli liTonis sahaero  milis mowyoba d=50mm</t>
  </si>
  <si>
    <t>23-23</t>
  </si>
  <si>
    <t>gadaxurvis filis xvrelebze d=400mm Tujis xufis mowyoba</t>
  </si>
  <si>
    <t>liTonis bade 50X50X4</t>
  </si>
  <si>
    <t>kuTxovana 50X50X3</t>
  </si>
  <si>
    <t>liTonis furceli 6X80X280</t>
  </si>
  <si>
    <t>liTonis furceli 6X80X80</t>
  </si>
  <si>
    <t>kv.m.</t>
  </si>
  <si>
    <t xml:space="preserve">quro gare xraxniT </t>
  </si>
  <si>
    <t>maT Soris: santeqnikuri samuSaoebi</t>
  </si>
  <si>
    <t>betonis bordiurebis mowyoba zomiT 15X30sm fuZiT m200 betoniT</t>
  </si>
  <si>
    <t>RorRis fuZis mowyoba sisqiT 12sm</t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</si>
  <si>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=90sm (sakidebiTa da haergamSvebis kompleqtiT)</t>
    </r>
  </si>
  <si>
    <t>46-19-3</t>
  </si>
  <si>
    <t>santeqnikuri samuSaoebi</t>
  </si>
  <si>
    <r>
      <t xml:space="preserve">rozeti </t>
    </r>
    <r>
      <rPr>
        <sz val="10"/>
        <rFont val="Arial"/>
        <family val="2"/>
      </rPr>
      <t>RJ-</t>
    </r>
    <r>
      <rPr>
        <sz val="10"/>
        <rFont val="AcadNusx"/>
        <family val="0"/>
      </rPr>
      <t>45 satelevizio</t>
    </r>
  </si>
  <si>
    <t>eleqtrozari</t>
  </si>
  <si>
    <t>8-574-59</t>
  </si>
  <si>
    <t>el.zari</t>
  </si>
  <si>
    <t>eleqtro zaris Rilaki</t>
  </si>
  <si>
    <r>
      <t>samagri Ziri</t>
    </r>
    <r>
      <rPr>
        <sz val="10"/>
        <rFont val="Arial"/>
        <family val="2"/>
      </rPr>
      <t xml:space="preserve"> </t>
    </r>
  </si>
  <si>
    <t>samisamarTo xelis Rilakiani (SuSis) deteqtori</t>
  </si>
  <si>
    <t xml:space="preserve">spilenZis kabeli, kveTiT 3X1,5 kv.mm </t>
  </si>
  <si>
    <t xml:space="preserve">spilenZis kabeli, kveTiT 3X2,5 kv.mm </t>
  </si>
  <si>
    <t xml:space="preserve">               </t>
  </si>
  <si>
    <t xml:space="preserve">fasadis kedlebis damuSaveba da SeRebva wyalemulsiuri saRebaviT orjer </t>
  </si>
  <si>
    <t xml:space="preserve">izoaluminis samkameriani vitraJi-karis montaJi da Rirebuleba </t>
  </si>
  <si>
    <r>
      <t xml:space="preserve">monoliTuri betonis wertilovani saZirkvlis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>20 betonisagan</t>
    </r>
  </si>
  <si>
    <t>sxvenze asavleli liTonis kibis mowyoba</t>
  </si>
  <si>
    <t>34-34-4</t>
  </si>
  <si>
    <t>sxvenze asavleli liTonis kibis SeRebva antikoroziuli saRebaviT orjer</t>
  </si>
  <si>
    <t>maT Soris : samSeneblo samuSaoebi</t>
  </si>
  <si>
    <t xml:space="preserve">kompiuteruli qselis komutatori 16 portiani </t>
  </si>
  <si>
    <r>
      <t xml:space="preserve">ukabelo SeRwevis wertili </t>
    </r>
    <r>
      <rPr>
        <sz val="10"/>
        <rFont val="Arial"/>
        <family val="2"/>
      </rPr>
      <t xml:space="preserve"> WI-FI</t>
    </r>
    <r>
      <rPr>
        <sz val="10"/>
        <rFont val="AcadNusx"/>
        <family val="0"/>
      </rPr>
      <t xml:space="preserve"> </t>
    </r>
  </si>
  <si>
    <t>10-127-6</t>
  </si>
  <si>
    <r>
      <rPr>
        <sz val="10"/>
        <rFont val="Arial"/>
        <family val="2"/>
      </rPr>
      <t>IP</t>
    </r>
    <r>
      <rPr>
        <sz val="10"/>
        <rFont val="AcadNusx"/>
        <family val="0"/>
      </rPr>
      <t xml:space="preserve"> telefoni </t>
    </r>
  </si>
  <si>
    <t>taimeri</t>
  </si>
  <si>
    <t>kvebis jeki</t>
  </si>
  <si>
    <t>gamanawilebeli boqsi gare kamerebze</t>
  </si>
  <si>
    <t>gofrirebuli myari milis montaJi d=25mm</t>
  </si>
  <si>
    <t>saxanZro signalizaciis samisamarTo sakontrolo paneli orlupiani</t>
  </si>
  <si>
    <t xml:space="preserve">samisamarTo kvamlis optikuri deteqtori </t>
  </si>
  <si>
    <t>arasamisamarTo sirena-strobiT</t>
  </si>
  <si>
    <t>gofrirebuli milis montaJi d=16mm</t>
  </si>
  <si>
    <t>gasasvlelis maCvenebelis sanaTi akumulatoriT</t>
  </si>
  <si>
    <t>8-612-9</t>
  </si>
  <si>
    <r>
      <t xml:space="preserve">videoregistratori 16 arxiani </t>
    </r>
    <r>
      <rPr>
        <sz val="10"/>
        <rFont val="Arial"/>
        <family val="2"/>
      </rPr>
      <t>DVR</t>
    </r>
  </si>
  <si>
    <r>
      <t xml:space="preserve">videoregistratori 8 arxiani </t>
    </r>
    <r>
      <rPr>
        <sz val="10"/>
        <rFont val="Arial"/>
        <family val="2"/>
      </rPr>
      <t>DVR</t>
    </r>
  </si>
  <si>
    <t>10-975-8</t>
  </si>
  <si>
    <r>
      <t xml:space="preserve">kabeli  </t>
    </r>
    <r>
      <rPr>
        <sz val="10"/>
        <rFont val="Arial"/>
        <family val="2"/>
      </rPr>
      <t>cctv</t>
    </r>
    <r>
      <rPr>
        <sz val="10"/>
        <rFont val="Times New Roman"/>
        <family val="1"/>
      </rPr>
      <t>+ 2*0.5</t>
    </r>
    <r>
      <rPr>
        <sz val="10"/>
        <rFont val="AcadNusx"/>
        <family val="0"/>
      </rPr>
      <t xml:space="preserve"> samagrebiT</t>
    </r>
  </si>
  <si>
    <r>
      <t>Suqdioduri amstrongis tipis "</t>
    </r>
    <r>
      <rPr>
        <sz val="10"/>
        <color indexed="8"/>
        <rFont val="Arial"/>
        <family val="2"/>
      </rPr>
      <t>LED</t>
    </r>
    <r>
      <rPr>
        <sz val="10"/>
        <color indexed="8"/>
        <rFont val="AcadNusx"/>
        <family val="0"/>
      </rPr>
      <t xml:space="preserve">" sanaTi 60X60 sm simZlavriT 36 vt 220v-ze, dacvis klasi </t>
    </r>
    <r>
      <rPr>
        <sz val="10"/>
        <color indexed="8"/>
        <rFont val="Arial"/>
        <family val="2"/>
      </rPr>
      <t>IP-65</t>
    </r>
  </si>
  <si>
    <r>
      <t xml:space="preserve">saStefselo rozeti, mesame damamiwebeli kontaqtiT, 16a, 230 v. dacvis klasi </t>
    </r>
    <r>
      <rPr>
        <sz val="10"/>
        <color indexed="8"/>
        <rFont val="Arial"/>
        <family val="2"/>
      </rPr>
      <t>IP-23</t>
    </r>
  </si>
  <si>
    <r>
      <t xml:space="preserve">erTpolusiani gamomrTveli "erTklaviSiani",  16a, 230 v. dacvis klasi </t>
    </r>
    <r>
      <rPr>
        <sz val="10"/>
        <color indexed="8"/>
        <rFont val="Arial"/>
        <family val="2"/>
      </rPr>
      <t>IP-23</t>
    </r>
  </si>
  <si>
    <r>
      <t xml:space="preserve">erTpolusiani gamomrTveli "orklaviSiani",  16a, 230 v. dacvis klasi </t>
    </r>
    <r>
      <rPr>
        <sz val="10"/>
        <color indexed="8"/>
        <rFont val="Arial"/>
        <family val="2"/>
      </rPr>
      <t>IP-23</t>
    </r>
  </si>
  <si>
    <t>spilenZis ormagizolaciani kabeli kveTiT: 3X4mm2 myari brtyeli</t>
  </si>
  <si>
    <t>spilenZis ormagizolaciani kabeli kveTiT: 5X10mm2 rbili</t>
  </si>
  <si>
    <t>spilenZis ormagizolaciani kabeli kveTiT: 4X4mm2 rbili</t>
  </si>
  <si>
    <t>spilenZis ormagizolaciani kabeli kveTiT: 3X2.5mm2 myari brtyeli</t>
  </si>
  <si>
    <t>spilenZis ormagizolaciani kabeli kveTiT: 3X1.5mm2 myari brtyeli</t>
  </si>
  <si>
    <t>galvanizirebuli zolovani foladi  25X4mm</t>
  </si>
  <si>
    <r>
      <t xml:space="preserve">galvanizirebuli foladis glinula d=16mm </t>
    </r>
    <r>
      <rPr>
        <sz val="10"/>
        <color indexed="8"/>
        <rFont val="Arial"/>
        <family val="2"/>
      </rPr>
      <t>L</t>
    </r>
    <r>
      <rPr>
        <sz val="10"/>
        <color indexed="8"/>
        <rFont val="AcadNusx"/>
        <family val="0"/>
      </rPr>
      <t>=1.5m</t>
    </r>
  </si>
  <si>
    <t>galvanizirebuli zolovani foladi 6mm</t>
  </si>
  <si>
    <t>8-471-4</t>
  </si>
  <si>
    <r>
      <t xml:space="preserve">damiwebis Reroebi </t>
    </r>
    <r>
      <rPr>
        <sz val="10"/>
        <color indexed="8"/>
        <rFont val="Arial"/>
        <family val="2"/>
      </rPr>
      <t>L</t>
    </r>
    <r>
      <rPr>
        <sz val="10"/>
        <color indexed="8"/>
        <rFont val="AcadNusx"/>
        <family val="0"/>
      </rPr>
      <t>=1.5m</t>
    </r>
  </si>
  <si>
    <r>
      <t xml:space="preserve">obieqtis Semyvan gamanawilebeli fari 800X600X250, dacvis klasi </t>
    </r>
    <r>
      <rPr>
        <sz val="10"/>
        <color indexed="8"/>
        <rFont val="Arial"/>
        <family val="2"/>
      </rPr>
      <t>IP-54</t>
    </r>
    <r>
      <rPr>
        <sz val="10"/>
        <color indexed="8"/>
        <rFont val="AcadNusx"/>
        <family val="0"/>
      </rPr>
      <t xml:space="preserve">, Semyvanze samfaza avtomaturi gamomrTveliT 160a-ze </t>
    </r>
    <r>
      <rPr>
        <sz val="10"/>
        <color indexed="8"/>
        <rFont val="Arial"/>
        <family val="2"/>
      </rPr>
      <t xml:space="preserve">mccb 35 ka </t>
    </r>
    <r>
      <rPr>
        <sz val="10"/>
        <color indexed="8"/>
        <rFont val="AcadNusx"/>
        <family val="0"/>
      </rPr>
      <t>-1cali,  gamaval jgufebSi samfaza avtomaturi gamTiSvelebiT nominalur denze: 63a-ze mccb 35ka -3 cali</t>
    </r>
  </si>
  <si>
    <r>
      <t>gamanawilebeli fari gf-01 12 moduliani rkinis kariT, dacvis klasi</t>
    </r>
    <r>
      <rPr>
        <sz val="10"/>
        <color indexed="8"/>
        <rFont val="Arial"/>
        <family val="2"/>
      </rPr>
      <t xml:space="preserve"> IP-30</t>
    </r>
    <r>
      <rPr>
        <sz val="10"/>
        <color indexed="8"/>
        <rFont val="AcadNusx"/>
        <family val="0"/>
      </rPr>
      <t>,  Semyvanze samfaza diferencialuri amomrTveliT  63a-ze, jgufebSi erTfaza avtomatuti amomrTvelebiT 32a -6 cali, 16a -4 cali, 10a -2 cali</t>
    </r>
  </si>
  <si>
    <r>
      <t xml:space="preserve">gamanawilebeli fari gf-02 12 moduliani rkinis kariT, dacvis klasi </t>
    </r>
    <r>
      <rPr>
        <sz val="10"/>
        <color indexed="8"/>
        <rFont val="Arial"/>
        <family val="2"/>
      </rPr>
      <t>IP-30</t>
    </r>
    <r>
      <rPr>
        <sz val="10"/>
        <color indexed="8"/>
        <rFont val="AcadNusx"/>
        <family val="0"/>
      </rPr>
      <t>,  Semyvanze samfaza diferencialuri avtomatiT 63a-ze 1 cali, jgufebSi erTfaza avtomaturi amomrTvelebiT 32a -3 cali 16a -6 cali, 10a-ze -3cali</t>
    </r>
  </si>
  <si>
    <r>
      <t>gamanawilebeli fari gf-03 12 moduliani rkinis kariT, dacvis klasi</t>
    </r>
    <r>
      <rPr>
        <sz val="10"/>
        <color indexed="8"/>
        <rFont val="Arial"/>
        <family val="2"/>
      </rPr>
      <t xml:space="preserve"> IP-30</t>
    </r>
    <r>
      <rPr>
        <sz val="10"/>
        <color indexed="8"/>
        <rFont val="AcadNusx"/>
        <family val="0"/>
      </rPr>
      <t>,  Semyvanze samfaza diferencialuri amomrTveliT  63a-ze 1-cali, jgufebSi erTfaza avtomaturi amomrTvelebiT 16a -4 cali, Zravis dacvis avtomatiT 3X6a-ze 2-cali (saqvabe)</t>
    </r>
  </si>
  <si>
    <t xml:space="preserve">Suqdioduri sanaTi 100 vatiani 220 v-ze proJeqtoris tipis gare dayenebis stadionisaTvis </t>
  </si>
  <si>
    <t>gamoZaxebis sasignalo sistema</t>
  </si>
  <si>
    <t>magidis signalizatori</t>
  </si>
  <si>
    <t>gamoZaxebis Rilaki TokiT</t>
  </si>
  <si>
    <r>
      <t xml:space="preserve">gamtari </t>
    </r>
    <r>
      <rPr>
        <sz val="10"/>
        <rFont val="Arial"/>
        <family val="2"/>
      </rPr>
      <t xml:space="preserve"> 2X1,2</t>
    </r>
    <r>
      <rPr>
        <sz val="10"/>
        <rFont val="AcadNusx"/>
        <family val="0"/>
      </rPr>
      <t>m</t>
    </r>
  </si>
  <si>
    <r>
      <t xml:space="preserve">gamtari </t>
    </r>
    <r>
      <rPr>
        <sz val="10"/>
        <rFont val="Arial"/>
        <family val="2"/>
      </rPr>
      <t xml:space="preserve"> 2X1,2</t>
    </r>
    <r>
      <rPr>
        <sz val="10"/>
        <rFont val="AcadNusx"/>
        <family val="0"/>
      </rPr>
      <t>mm</t>
    </r>
  </si>
  <si>
    <r>
      <t xml:space="preserve">spilenZis ormagizolaciani kabeli kveTiT: 3X2.5mm2 </t>
    </r>
    <r>
      <rPr>
        <sz val="11"/>
        <color indexed="8"/>
        <rFont val="Arial"/>
        <family val="2"/>
      </rPr>
      <t>NYM</t>
    </r>
  </si>
  <si>
    <r>
      <t xml:space="preserve">viniplastis </t>
    </r>
    <r>
      <rPr>
        <sz val="10"/>
        <color indexed="8"/>
        <rFont val="Arial"/>
        <family val="2"/>
      </rPr>
      <t>PVC</t>
    </r>
    <r>
      <rPr>
        <sz val="10"/>
        <color indexed="8"/>
        <rFont val="AcadNusx"/>
        <family val="0"/>
      </rPr>
      <t xml:space="preserve"> mili, arahalogenuri, TviTqrobadi d-50 mm, dacvis klasi </t>
    </r>
    <r>
      <rPr>
        <sz val="10"/>
        <color indexed="8"/>
        <rFont val="Arial"/>
        <family val="2"/>
      </rPr>
      <t>IP-55TU</t>
    </r>
    <r>
      <rPr>
        <sz val="10"/>
        <color indexed="8"/>
        <rFont val="AcadNusx"/>
        <family val="0"/>
      </rPr>
      <t xml:space="preserve"> 3464-001-42790588-99</t>
    </r>
  </si>
  <si>
    <t>furnitura milebis Rirebulebis 40%</t>
  </si>
  <si>
    <t>saxanZro karada 850X700X250 (proeqtis mixedviT) saxanZro onkaniT d=50mm ,Slangebi onkanebTan s=25m, 1 c cecxlmaqriT, maqsimaluri wona 15kg</t>
  </si>
  <si>
    <t>7-284-1*м</t>
  </si>
  <si>
    <t>wyalmomarageba</t>
  </si>
  <si>
    <t xml:space="preserve">plastmasis polipropilenis wyalsadenis mili d=40mm </t>
  </si>
  <si>
    <t>onkani unitazis (inkluzivis) d=20mm</t>
  </si>
  <si>
    <t>Semrevi xelsabanis (inkluzivis)</t>
  </si>
  <si>
    <t>betonis Sida moednis mowyoba</t>
  </si>
  <si>
    <t>RorRis fuZis mowyoba sisqiT 10sm</t>
  </si>
  <si>
    <t>27-24-17   27-24-18</t>
  </si>
  <si>
    <t>betonis safaris mowyoba sisqiT 20sm m400 betonisagan</t>
  </si>
  <si>
    <t>6-9-10</t>
  </si>
  <si>
    <t>betonis sarinelis da bilikebis mowyoba</t>
  </si>
  <si>
    <t>betonis safuZvelis mowyoba m400 betoniT sisqiT 8sm</t>
  </si>
  <si>
    <t>11-1-11</t>
  </si>
  <si>
    <t>27-19-1</t>
  </si>
  <si>
    <t xml:space="preserve">Tboizolacia kauCukis SaliTiT d=20mm milisaTvis </t>
  </si>
  <si>
    <t xml:space="preserve">Tboizolacia kauCukis SaliTiT d=25mm milisaTvis </t>
  </si>
  <si>
    <t xml:space="preserve">Tboizolacia kauCukis SaliTiT d=32mm milisaTvis </t>
  </si>
  <si>
    <t xml:space="preserve">Tboizolacia kauCukis SaliTiT d=40mm milisaTvis </t>
  </si>
  <si>
    <t>16-8-2</t>
  </si>
  <si>
    <t>foladis milebi  d=50mm (60X3.5mm)</t>
  </si>
  <si>
    <t>foladis milebi d= 65mm (75.5X4.0mm)</t>
  </si>
  <si>
    <t>foladis mili d= 80mm (88.5X4.0mm)</t>
  </si>
  <si>
    <t>16-8-3</t>
  </si>
  <si>
    <t>gruntis damuSaveba xeliT</t>
  </si>
  <si>
    <t>kub.m</t>
  </si>
  <si>
    <t>gruntis ukuCayra xeliT, CatkepniT</t>
  </si>
  <si>
    <t xml:space="preserve">ЕНиР 1-22-1а     </t>
  </si>
  <si>
    <t>gruntis datvirTva vtoTviTmclelze xeliT</t>
  </si>
  <si>
    <t>buldozeris muSaoba nayarSi</t>
  </si>
  <si>
    <t>11-1-6</t>
  </si>
  <si>
    <t>RorRis safuZvelis mowyoba</t>
  </si>
  <si>
    <t>6-26-4</t>
  </si>
  <si>
    <r>
      <t xml:space="preserve">monoliTuri rkinabetonis saZirkvlis filis da kedlebis mowyoba </t>
    </r>
    <r>
      <rPr>
        <sz val="10"/>
        <rFont val="Times New Roman"/>
        <family val="1"/>
      </rPr>
      <t xml:space="preserve">B20 </t>
    </r>
    <r>
      <rPr>
        <sz val="10"/>
        <rFont val="AcadNusx"/>
        <family val="0"/>
      </rPr>
      <t>betoniT</t>
    </r>
  </si>
  <si>
    <r>
      <t xml:space="preserve">armatura </t>
    </r>
    <r>
      <rPr>
        <sz val="10"/>
        <rFont val="Times New Roman"/>
        <family val="1"/>
      </rPr>
      <t>AI</t>
    </r>
  </si>
  <si>
    <r>
      <t xml:space="preserve">armatura </t>
    </r>
    <r>
      <rPr>
        <sz val="10"/>
        <rFont val="Times New Roman"/>
        <family val="1"/>
      </rPr>
      <t>AIII</t>
    </r>
  </si>
  <si>
    <t>6-9-7</t>
  </si>
  <si>
    <t>Casatanebeli detalebis mowyoba</t>
  </si>
  <si>
    <t>liTonis karkasis montaJi lk-1, lk-2, lk-3</t>
  </si>
  <si>
    <t xml:space="preserve">gadaxurvis da kedlis sendviCebis dasamagrebeli liTonis konstruqciebis montaJi </t>
  </si>
  <si>
    <t>9-17-6</t>
  </si>
  <si>
    <t>sayrdeni magidis liTonis konstruqciebis montaJi</t>
  </si>
  <si>
    <t>liTonis konstruqciebis SeRebva orjer antikoroziuli saRebaviT</t>
  </si>
  <si>
    <t>9-4-8</t>
  </si>
  <si>
    <r>
      <t>kedlebis da karis Semosva poliureTanis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sendviCpanelebiT, sisqiT 60 mm (fasonuri nawilebiT) (feri SeTanxmdes damkveTTan)</t>
    </r>
  </si>
  <si>
    <t>kv.m</t>
  </si>
  <si>
    <t>9-4-1</t>
  </si>
  <si>
    <r>
      <t>saxuravis daxurva poliureTanis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sendviCpanelebiT, sisqiT 60mm (feri SeTanxmdes damkveTTan)</t>
    </r>
  </si>
  <si>
    <t>metaloplastmasis framugis montaJi, gadmokidebiT (ormagi minapaketiT)</t>
  </si>
  <si>
    <t>9-7-1</t>
  </si>
  <si>
    <t>liTonis kibis mowyoba kedelSi CamagrebiT</t>
  </si>
  <si>
    <t>liTonis kibis SeRebva zeTovani saRebaviT orjer</t>
  </si>
  <si>
    <t>misasvleli bilikis mowyoba RorRis safariT, 2m siganis, sisqiT 10sm</t>
  </si>
  <si>
    <t>2.1.2'satumbi sadguri da wylis samarago avzi</t>
  </si>
  <si>
    <t>civi wylis plastmasis mili d=20mm</t>
  </si>
  <si>
    <t>civi wylis plastmasis mili d=32mm</t>
  </si>
  <si>
    <t>civi wylis plastmasis mili d=40mm</t>
  </si>
  <si>
    <t>civi wylis plastmasis mili d=50mm</t>
  </si>
  <si>
    <t>civi wylis plastmasis mili d=63mm</t>
  </si>
  <si>
    <r>
      <t xml:space="preserve">samkapi plastmasis </t>
    </r>
    <r>
      <rPr>
        <sz val="10"/>
        <rFont val="Symbol"/>
        <family val="1"/>
      </rPr>
      <t>Æ</t>
    </r>
    <r>
      <rPr>
        <sz val="10"/>
        <rFont val="AcadNusx"/>
        <family val="0"/>
      </rPr>
      <t>63</t>
    </r>
  </si>
  <si>
    <r>
      <t xml:space="preserve">samkapi plastmasis </t>
    </r>
    <r>
      <rPr>
        <sz val="10"/>
        <rFont val="Symbol"/>
        <family val="1"/>
      </rPr>
      <t>Æ</t>
    </r>
    <r>
      <rPr>
        <sz val="10"/>
        <rFont val="AcadNusx"/>
        <family val="0"/>
      </rPr>
      <t>50/32</t>
    </r>
  </si>
  <si>
    <r>
      <t xml:space="preserve">samkapi plastmasis </t>
    </r>
    <r>
      <rPr>
        <sz val="10"/>
        <rFont val="Symbol"/>
        <family val="1"/>
      </rPr>
      <t>Æ</t>
    </r>
    <r>
      <rPr>
        <sz val="10"/>
        <rFont val="AcadNusx"/>
        <family val="0"/>
      </rPr>
      <t>40/32</t>
    </r>
  </si>
  <si>
    <r>
      <t xml:space="preserve">samkapi plastmasis </t>
    </r>
    <r>
      <rPr>
        <sz val="10"/>
        <rFont val="Symbol"/>
        <family val="1"/>
      </rPr>
      <t>Æ</t>
    </r>
    <r>
      <rPr>
        <sz val="10"/>
        <rFont val="AcadNusx"/>
        <family val="0"/>
      </rPr>
      <t>32/20</t>
    </r>
  </si>
  <si>
    <r>
      <t xml:space="preserve">samkapi plastmasis </t>
    </r>
    <r>
      <rPr>
        <sz val="10"/>
        <rFont val="Symbol"/>
        <family val="1"/>
      </rPr>
      <t>Æ</t>
    </r>
    <r>
      <rPr>
        <sz val="10"/>
        <rFont val="AcadNusx"/>
        <family val="0"/>
      </rPr>
      <t>32</t>
    </r>
  </si>
  <si>
    <r>
      <t xml:space="preserve">muxli </t>
    </r>
    <r>
      <rPr>
        <sz val="10"/>
        <rFont val="Symbol"/>
        <family val="1"/>
      </rPr>
      <t>Æ</t>
    </r>
    <r>
      <rPr>
        <sz val="10"/>
        <rFont val="AcadNusx"/>
        <family val="0"/>
      </rPr>
      <t>63</t>
    </r>
  </si>
  <si>
    <r>
      <t xml:space="preserve">muxli </t>
    </r>
    <r>
      <rPr>
        <sz val="10"/>
        <rFont val="Symbol"/>
        <family val="1"/>
      </rPr>
      <t>Æ</t>
    </r>
    <r>
      <rPr>
        <sz val="10"/>
        <rFont val="AcadNusx"/>
        <family val="0"/>
      </rPr>
      <t>50</t>
    </r>
  </si>
  <si>
    <r>
      <t xml:space="preserve">muxli </t>
    </r>
    <r>
      <rPr>
        <sz val="10"/>
        <rFont val="Symbol"/>
        <family val="1"/>
      </rPr>
      <t>Æ</t>
    </r>
    <r>
      <rPr>
        <sz val="10"/>
        <rFont val="AcadNusx"/>
        <family val="0"/>
      </rPr>
      <t>40</t>
    </r>
  </si>
  <si>
    <r>
      <t xml:space="preserve">muxli </t>
    </r>
    <r>
      <rPr>
        <sz val="10"/>
        <rFont val="Symbol"/>
        <family val="1"/>
      </rPr>
      <t>Æ</t>
    </r>
    <r>
      <rPr>
        <sz val="10"/>
        <rFont val="AcadNusx"/>
        <family val="0"/>
      </rPr>
      <t>32</t>
    </r>
  </si>
  <si>
    <r>
      <t xml:space="preserve">muxli </t>
    </r>
    <r>
      <rPr>
        <sz val="10"/>
        <rFont val="Symbol"/>
        <family val="1"/>
      </rPr>
      <t>Æ</t>
    </r>
    <r>
      <rPr>
        <sz val="10"/>
        <rFont val="AcadNusx"/>
        <family val="0"/>
      </rPr>
      <t>20</t>
    </r>
  </si>
  <si>
    <r>
      <t xml:space="preserve">uJangavi foladis Zabri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>100/63</t>
    </r>
  </si>
  <si>
    <r>
      <t xml:space="preserve">plastmasis gadamyvani </t>
    </r>
    <r>
      <rPr>
        <sz val="10"/>
        <rFont val="Symbol"/>
        <family val="1"/>
      </rPr>
      <t>Æ</t>
    </r>
    <r>
      <rPr>
        <sz val="10"/>
        <rFont val="AcadNusx"/>
        <family val="0"/>
      </rPr>
      <t>50/32</t>
    </r>
  </si>
  <si>
    <r>
      <t xml:space="preserve">adaptori plastm/foladi </t>
    </r>
    <r>
      <rPr>
        <sz val="10"/>
        <rFont val="Symbol"/>
        <family val="1"/>
      </rPr>
      <t>Æ</t>
    </r>
    <r>
      <rPr>
        <sz val="10"/>
        <rFont val="AcadNusx"/>
        <family val="0"/>
      </rPr>
      <t>63/</t>
    </r>
    <r>
      <rPr>
        <sz val="10"/>
        <rFont val="Times New Roman"/>
        <family val="1"/>
      </rPr>
      <t>Dn</t>
    </r>
    <r>
      <rPr>
        <sz val="10"/>
        <rFont val="AcadNusx"/>
        <family val="0"/>
      </rPr>
      <t>50</t>
    </r>
  </si>
  <si>
    <r>
      <t xml:space="preserve">adaptori plastm/foladi </t>
    </r>
    <r>
      <rPr>
        <sz val="10"/>
        <rFont val="Symbol"/>
        <family val="1"/>
      </rPr>
      <t>Æ</t>
    </r>
    <r>
      <rPr>
        <sz val="10"/>
        <rFont val="AcadNusx"/>
        <family val="0"/>
      </rPr>
      <t>50/</t>
    </r>
    <r>
      <rPr>
        <sz val="10"/>
        <rFont val="Times New Roman"/>
        <family val="1"/>
      </rPr>
      <t>Dn</t>
    </r>
    <r>
      <rPr>
        <sz val="10"/>
        <rFont val="AcadNusx"/>
        <family val="0"/>
      </rPr>
      <t>40</t>
    </r>
  </si>
  <si>
    <t>18-14-1</t>
  </si>
  <si>
    <t>filtris montaJi d=32mm</t>
  </si>
  <si>
    <t>ventili d=40mm</t>
  </si>
  <si>
    <t>ventili d=50mm</t>
  </si>
  <si>
    <t>16-12-2</t>
  </si>
  <si>
    <t>ventili d=63mm</t>
  </si>
  <si>
    <t>ukusarqveli d=50mm</t>
  </si>
  <si>
    <t>ukusarqveli d=32mm</t>
  </si>
  <si>
    <t>16-13-1</t>
  </si>
  <si>
    <r>
      <t xml:space="preserve">tivtiva sarqveli </t>
    </r>
    <r>
      <rPr>
        <sz val="10"/>
        <rFont val="Symbol"/>
        <family val="1"/>
      </rPr>
      <t>Æ</t>
    </r>
    <r>
      <rPr>
        <sz val="10"/>
        <rFont val="AcadNusx"/>
        <family val="0"/>
      </rPr>
      <t>50</t>
    </r>
  </si>
  <si>
    <t>18-8-1</t>
  </si>
  <si>
    <r>
      <t xml:space="preserve">wylis wnevis amwevi satumbo sadguris montaJi, Semdgari ori tumbosgan </t>
    </r>
    <r>
      <rPr>
        <sz val="10"/>
        <rFont val="Times New Roman"/>
        <family val="1"/>
      </rPr>
      <t>q=160</t>
    </r>
    <r>
      <rPr>
        <sz val="10"/>
        <rFont val="AcadNusx"/>
        <family val="0"/>
      </rPr>
      <t xml:space="preserve">l/წთ,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 xml:space="preserve">=45 m, </t>
    </r>
    <r>
      <rPr>
        <sz val="10"/>
        <rFont val="Times New Roman"/>
        <family val="1"/>
      </rPr>
      <t>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=1.1</t>
    </r>
    <r>
      <rPr>
        <sz val="10"/>
        <rFont val="AcadNusx"/>
        <family val="0"/>
      </rPr>
      <t>kvt), marTvis avtomaturi blokiT, diafragmuli avziT</t>
    </r>
  </si>
  <si>
    <t>17-8-1</t>
  </si>
  <si>
    <r>
      <t>wylis plastmasis avzis montaJi, (5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tevadobis) orSriani</t>
    </r>
  </si>
  <si>
    <t>plastmasis gamWvirvale mili d=32mm (wylis donis maCvenebeli)</t>
  </si>
  <si>
    <t>2.1.3'wylis gadamRvreli mili</t>
  </si>
  <si>
    <t>zedmeti gruntis datvirTva vtoTviTmclelze xeliT</t>
  </si>
  <si>
    <t xml:space="preserve">23-1-1  </t>
  </si>
  <si>
    <t>qviSis fenis mowyoba milebis qveS 10 sm, zemodan 20 sm, CatkepniT</t>
  </si>
  <si>
    <r>
      <t xml:space="preserve">kanalizaciis plastmasis mili </t>
    </r>
    <r>
      <rPr>
        <sz val="10"/>
        <rFont val="Symbol"/>
        <family val="1"/>
      </rPr>
      <t>Æ</t>
    </r>
    <r>
      <rPr>
        <sz val="10"/>
        <rFont val="AcadNusx"/>
        <family val="0"/>
      </rPr>
      <t>80</t>
    </r>
  </si>
  <si>
    <t>polieTilenis ukusarqveli (kanalizaciis) d=80mm</t>
  </si>
  <si>
    <t>SeWra arsebul sakanalizacio WaSi</t>
  </si>
  <si>
    <t>SeWra</t>
  </si>
  <si>
    <t>jami 2.1 (2.1.1+2.1.2+2.1.3)</t>
  </si>
  <si>
    <t>2.2'gare wyalsadeni</t>
  </si>
  <si>
    <t>22-8-1</t>
  </si>
  <si>
    <t>wyalsadenis plastmasis mili d=32mm (Semavali)</t>
  </si>
  <si>
    <t xml:space="preserve">wyalsadenis plastmasis mili d=32mm (gamavali) </t>
  </si>
  <si>
    <t>22-25-1</t>
  </si>
  <si>
    <t>urduli d=32mm</t>
  </si>
  <si>
    <t>wyalsadenis urdulis plastmasis Wa d=700mm</t>
  </si>
  <si>
    <t>arsebul wyalsadenis qselSi SeWra</t>
  </si>
  <si>
    <t>adgili</t>
  </si>
  <si>
    <t>jami 2.2</t>
  </si>
  <si>
    <t>2.3. eleqtromomarageba</t>
  </si>
  <si>
    <t>2.3.1. samSeneblo samuSaoebi</t>
  </si>
  <si>
    <t>Txrilis gaTxra xeliT erTi kabelisaTvis</t>
  </si>
  <si>
    <t>34-103-1</t>
  </si>
  <si>
    <t>plastmasis gofrirebuli milis Cawyoba TxrilSi d=40mm</t>
  </si>
  <si>
    <t>jami 3.1</t>
  </si>
  <si>
    <t>2.3.2. samontaJo samuSaoebi</t>
  </si>
  <si>
    <t>qviSis safuZvelis momzadeba TxrilSi erTi kabelisaTvis</t>
  </si>
  <si>
    <r>
      <t>spilenZisZarRviani ormagizolaciani kabelis, kveTiT 3X2.5mm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, gatareba gofrirebul milSi</t>
    </r>
  </si>
  <si>
    <t>kabelis damcav-sasignalo lenta</t>
  </si>
  <si>
    <t>8-525-1</t>
  </si>
  <si>
    <t>avtomaturi gamomrTvelis montaJi mTavar karadaSi 25a-iani, 3faza</t>
  </si>
  <si>
    <t>8-526-3</t>
  </si>
  <si>
    <t xml:space="preserve">eleqtroyuTis montaJi 2faza avtomaturi amomrTveliT 25a  </t>
  </si>
  <si>
    <r>
      <t>spilenZisZarRviani ormagizolaciani kabelis, kveTiT 3X1.5mm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, montaJi</t>
    </r>
  </si>
  <si>
    <t>8-599-1</t>
  </si>
  <si>
    <t xml:space="preserve">luminescenturi sanaTi ornaTuriani 2X36vt </t>
  </si>
  <si>
    <t>luminiscenturi naTura 2X36vt</t>
  </si>
  <si>
    <t>saStefselo rozeti mesame damamiwebeli kontaqtiT, 230v</t>
  </si>
  <si>
    <t>erTpolusiani gamomrTveli 220v Zabvaze erTklaviSiani</t>
  </si>
  <si>
    <t>8-533-1</t>
  </si>
  <si>
    <t>wylis donis gadamwodi (tivtiva gamomrTveli)</t>
  </si>
  <si>
    <t>8-615-3</t>
  </si>
  <si>
    <t>eleqtrogamaTbobeli radiatori simZlavriT 1,5kvt</t>
  </si>
  <si>
    <t>generatori, simZlavriT 3 kvt</t>
  </si>
  <si>
    <t>maT Soris mowyobiloba</t>
  </si>
  <si>
    <t>jami 2.3.2</t>
  </si>
  <si>
    <t>jami 2.3 (2.3.1+2.3.2)</t>
  </si>
  <si>
    <t>1.1.1'saTavso Senoba</t>
  </si>
  <si>
    <t>22-8-5</t>
  </si>
  <si>
    <t>arsebul wyalsadenis qselSi SeWra  d=40mm</t>
  </si>
  <si>
    <t>myar sawvavze momuSave dasadgmeli qvabi simZlavriT 65kvt maqsimaluri wneva sistemaSi 4 bari, minimaluri sistemis temperatura 49 gradusi, maqsimaluri temperatura 90 gradusi</t>
  </si>
  <si>
    <t>gaTbobis qvabis aqsesuarebis kompleqti</t>
  </si>
  <si>
    <t>18-6-1</t>
  </si>
  <si>
    <t xml:space="preserve">membranuli safarToebeli avzi V=35l </t>
  </si>
  <si>
    <t>wylis filtris montaJi d=60mm</t>
  </si>
  <si>
    <t>1-22-15</t>
  </si>
  <si>
    <t>damuSaveba eqskavatoriT avtomanqanebze datvirTviT</t>
  </si>
  <si>
    <t>tona</t>
  </si>
  <si>
    <t>1-116-5</t>
  </si>
  <si>
    <t>qvabulis Ziris moSandakeba</t>
  </si>
  <si>
    <t>27-7-4.</t>
  </si>
  <si>
    <t xml:space="preserve">balastis Setana, gaSla datkepna </t>
  </si>
  <si>
    <t>kub.m.</t>
  </si>
  <si>
    <t>27-11-1</t>
  </si>
  <si>
    <t>9-32-12gam.</t>
  </si>
  <si>
    <t>6-83.</t>
  </si>
  <si>
    <t>Casatanebeli det. mowyoba 4kg-mde</t>
  </si>
  <si>
    <t>9-4-7gam.</t>
  </si>
  <si>
    <t>grZ.m.</t>
  </si>
  <si>
    <r>
      <t xml:space="preserve">mavTulbadis damWimavi bagiri </t>
    </r>
    <r>
      <rPr>
        <sz val="10"/>
        <rFont val="Arial"/>
        <family val="2"/>
      </rPr>
      <t>δ</t>
    </r>
    <r>
      <rPr>
        <sz val="10"/>
        <rFont val="AcadNusx"/>
        <family val="0"/>
      </rPr>
      <t>=4mm Tavisi ankerebiT</t>
    </r>
  </si>
  <si>
    <t>15-614</t>
  </si>
  <si>
    <t>liTonis konstruqciebis SeRebva zeTis saR. 2-jer</t>
  </si>
  <si>
    <t>garecxili kvarcis qviSis Semotana</t>
  </si>
  <si>
    <t xml:space="preserve"> stadionis ganaTeba</t>
  </si>
  <si>
    <t xml:space="preserve">Txrilis gaTxra xeliT </t>
  </si>
  <si>
    <r>
      <t xml:space="preserve">monoliTuri rkinabetonis wertilovani saZirkvlis mowyoba </t>
    </r>
    <r>
      <rPr>
        <sz val="10"/>
        <rFont val="Times New Roman"/>
        <family val="1"/>
      </rPr>
      <t>B20</t>
    </r>
    <r>
      <rPr>
        <sz val="10"/>
        <rFont val="AcadNusx"/>
        <family val="0"/>
      </rPr>
      <t xml:space="preserve"> betoniT</t>
    </r>
  </si>
  <si>
    <r>
      <t xml:space="preserve">liTonis sayrdeni boZis </t>
    </r>
    <r>
      <rPr>
        <sz val="10"/>
        <rFont val="Symbol"/>
        <family val="1"/>
      </rPr>
      <t>Æ</t>
    </r>
    <r>
      <rPr>
        <sz val="10"/>
        <rFont val="AcadNusx"/>
        <family val="0"/>
      </rPr>
      <t>121</t>
    </r>
    <r>
      <rPr>
        <sz val="10"/>
        <rFont val="Calibri"/>
        <family val="2"/>
      </rPr>
      <t>×</t>
    </r>
    <r>
      <rPr>
        <sz val="10"/>
        <rFont val="AcadNusx"/>
        <family val="0"/>
      </rPr>
      <t xml:space="preserve">5 (orfrTiani) montaJi </t>
    </r>
    <r>
      <rPr>
        <sz val="10"/>
        <rFont val="Times New Roman"/>
        <family val="1"/>
      </rPr>
      <t>L=</t>
    </r>
    <r>
      <rPr>
        <sz val="10"/>
        <rFont val="AcadNusx"/>
        <family val="0"/>
      </rPr>
      <t>7+2 m</t>
    </r>
  </si>
  <si>
    <t>qviSis safuZvelis  momzadeba TxrilSi erTi kabelisaTvis</t>
  </si>
  <si>
    <t>8-363-1</t>
  </si>
  <si>
    <t>kronSteini sanaTis dasamagreblad</t>
  </si>
  <si>
    <t xml:space="preserve">8-370-2    </t>
  </si>
  <si>
    <t>8-472-2</t>
  </si>
  <si>
    <t>zolovani foladi 40X4mm</t>
  </si>
  <si>
    <t>Robis da kalaTburTis faris liTonis  svetebis da Semkravis  montaJi (kvadratuli mili 100X100X4mm - 26grZ.m. kvadratuli mili 80X80X3mm- 118grZ.m.  mili d=80X4mm -15.2grZ.m 8X100/2 -24c. 8X400X400 - 4c, kuTxovana 50X50X4 -18.4gr.m, kvadratuli mili 100X50X4 - 4,4gr.m</t>
  </si>
  <si>
    <t>bade liTonis 50X50X4mm</t>
  </si>
  <si>
    <t>kvadratuli mili (40X40X3)mm</t>
  </si>
  <si>
    <t>moednis kombinirebuli xelovnuri safaris mowyoba sisqiT 25mm (webos da nakerebis gadasabmeli lentebis gaTvaliswinebiT)</t>
  </si>
  <si>
    <t xml:space="preserve"> jami 1.1</t>
  </si>
  <si>
    <t>1.2. samSeneblo samuSaoebi</t>
  </si>
  <si>
    <t>jami 1.2</t>
  </si>
  <si>
    <t>1.3 eleqtrosamontaJo samuSaoebi</t>
  </si>
  <si>
    <t>jami 1.3</t>
  </si>
  <si>
    <t>1.4 d/Z qselis miyvana stadionTan</t>
  </si>
  <si>
    <t>1,4.1. samSeneblo samuSaoebi</t>
  </si>
  <si>
    <t>jami 1.4.1</t>
  </si>
  <si>
    <t>1.4.2. eleqtrosamontaJo samuSaoebi</t>
  </si>
  <si>
    <t>jami 1.4.2</t>
  </si>
  <si>
    <t>jami 1.4</t>
  </si>
  <si>
    <t>standartuli kalaTburTis fariს montaJi  da Rirebuleba</t>
  </si>
  <si>
    <t>fexburTis karis badis montaJi da Rirebuleba</t>
  </si>
  <si>
    <t>maT Soris: inventari</t>
  </si>
  <si>
    <t>betonis saniaRvre arxi liTonis cxauriT 113.2grZ.m</t>
  </si>
  <si>
    <t>18-14-4</t>
  </si>
  <si>
    <r>
      <rPr>
        <sz val="11"/>
        <rFont val="AcadNusx"/>
        <family val="0"/>
      </rPr>
      <t xml:space="preserve">wylis gamwmendibaqteriociduri danadgari </t>
    </r>
    <r>
      <rPr>
        <sz val="11"/>
        <rFont val="Arial"/>
        <family val="2"/>
      </rPr>
      <t xml:space="preserve"> UV-36GPM</t>
    </r>
    <r>
      <rPr>
        <sz val="11"/>
        <rFont val="AcadNusx"/>
        <family val="0"/>
      </rPr>
      <t xml:space="preserve"> zoma: 980</t>
    </r>
    <r>
      <rPr>
        <sz val="11"/>
        <rFont val="Calibri"/>
        <family val="2"/>
      </rPr>
      <t xml:space="preserve">×230×280, </t>
    </r>
    <r>
      <rPr>
        <sz val="10"/>
        <rFont val="Calibri"/>
        <family val="2"/>
      </rPr>
      <t>წყლის გამწმენდის ხარჯი ქ=</t>
    </r>
    <r>
      <rPr>
        <sz val="11"/>
        <rFont val="Calibri"/>
        <family val="2"/>
      </rPr>
      <t>7</t>
    </r>
    <r>
      <rPr>
        <sz val="10"/>
        <rFont val="Calibri"/>
        <family val="2"/>
      </rPr>
      <t>მ3/სთ, ნათურების რაოდენობა-</t>
    </r>
    <r>
      <rPr>
        <sz val="11"/>
        <rFont val="Calibri"/>
        <family val="2"/>
      </rPr>
      <t>3</t>
    </r>
    <r>
      <rPr>
        <sz val="10"/>
        <rFont val="Calibri"/>
        <family val="2"/>
      </rPr>
      <t xml:space="preserve"> ცალი, ნათურების სიმძლავრე </t>
    </r>
    <r>
      <rPr>
        <sz val="12"/>
        <rFont val="Calibri"/>
        <family val="2"/>
      </rPr>
      <t>3×39</t>
    </r>
    <r>
      <rPr>
        <sz val="10"/>
        <rFont val="Calibri"/>
        <family val="2"/>
      </rPr>
      <t>, გადამყვანი 1 1/2", (გარანტია 12 თვე)</t>
    </r>
  </si>
  <si>
    <t>diafragmuli avzi 50l</t>
  </si>
  <si>
    <t>18-15-4</t>
  </si>
  <si>
    <t>manometri samsvliani onkaniT d=15mm</t>
  </si>
  <si>
    <t xml:space="preserve">betonis momzadeba m100 betonisagan </t>
  </si>
  <si>
    <t>6-26-3</t>
  </si>
  <si>
    <t>8-7-5</t>
  </si>
  <si>
    <t>milkvadrati 20X20X2</t>
  </si>
  <si>
    <t>liTonis cxauris SeRebva zeTovani saRebaviT orjer</t>
  </si>
  <si>
    <t>monoliTuri rk/betonis Ziris da kedlebis mowyoba m400 betonisagan</t>
  </si>
  <si>
    <t>1-78-3</t>
  </si>
  <si>
    <t>milkvadrati 100X100X3</t>
  </si>
  <si>
    <t>saketi</t>
  </si>
  <si>
    <t>liTonis dgarebi 100*100*3 mm</t>
  </si>
  <si>
    <t>liTonis milkvadrati 30*40*2 mm</t>
  </si>
  <si>
    <t>liTonis milkvadrati 20*20*2 mm</t>
  </si>
  <si>
    <t>sawolis momzadeba erTi kabelisaTvis (qviSa 13.5 kub.m)</t>
  </si>
  <si>
    <t>Suqdioduri sanaTi 50 vatiani 220 v-ze proJeqtoris tipis</t>
  </si>
  <si>
    <t>wylis ukusarqveli d=63mm</t>
  </si>
  <si>
    <t>filtri plastmasis  d=32mm</t>
  </si>
  <si>
    <t>burTula ventilis montaJi d=25-50mm</t>
  </si>
  <si>
    <t>burTula ventili d=20mm</t>
  </si>
  <si>
    <t>burTula ventili d=25mm</t>
  </si>
  <si>
    <t>burTula ventili d=32mm</t>
  </si>
  <si>
    <t>burTula ventili d=40mm</t>
  </si>
  <si>
    <t>burTula ventili d=50mm</t>
  </si>
  <si>
    <t xml:space="preserve">foladis ventili d=63mm </t>
  </si>
  <si>
    <t xml:space="preserve">Tboizolacia kauCukis SaliTiT d=50mm milisaTvis </t>
  </si>
  <si>
    <t xml:space="preserve">Tboizolacia kauCukis SaliTiT d=63mm milisaTvis </t>
  </si>
  <si>
    <t>fasonuri nawilebi 40% milis Rirebulebis</t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</si>
  <si>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=110 sm (sakidebiTa da haergamSvebis kompleqtiT)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</si>
  <si>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=130 sm (sakidebiTa da haergamSvebis kompleqtiT)</t>
    </r>
  </si>
  <si>
    <t>Camket-maregulirebeli ventili d=15</t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</si>
  <si>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=70sm (sakidebiTa da haergamSvebis kompleqtiT)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</si>
  <si>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=50sm (sakidebiTa da haergamSvebis kompleqtiT)</t>
    </r>
  </si>
  <si>
    <r>
      <t xml:space="preserve">qseluri sacirkulacio tumbo d=50mm, </t>
    </r>
    <r>
      <rPr>
        <sz val="10"/>
        <rFont val="Arial"/>
        <family val="2"/>
      </rPr>
      <t>DAB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>A 110/180X M230/50</t>
    </r>
  </si>
  <si>
    <t>18-4-1</t>
  </si>
  <si>
    <t>cxeli wylis boileri V=1000l orkonturiani</t>
  </si>
  <si>
    <t>boileris Termostati 0/10V</t>
  </si>
  <si>
    <r>
      <t xml:space="preserve">cxeli wylis sacirkulacio tumbo 2,5 m3/sT, </t>
    </r>
    <r>
      <rPr>
        <sz val="10"/>
        <rFont val="Arial"/>
        <family val="2"/>
      </rPr>
      <t>H=3,5m</t>
    </r>
  </si>
  <si>
    <t>xanZarqrobis wyalmomaragebis sistema</t>
  </si>
  <si>
    <r>
      <t xml:space="preserve">arxuli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=150 m3/sT </t>
    </r>
    <r>
      <rPr>
        <sz val="10"/>
        <rFont val="Arial"/>
        <family val="2"/>
      </rPr>
      <t>dp</t>
    </r>
    <r>
      <rPr>
        <sz val="10"/>
        <rFont val="AcadNusx"/>
        <family val="0"/>
      </rPr>
      <t>-100 pa. d=150mm</t>
    </r>
  </si>
  <si>
    <r>
      <t xml:space="preserve">gamwovi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>100 m3/sT</t>
    </r>
  </si>
  <si>
    <t>siCqaris gadamrTveli</t>
  </si>
  <si>
    <t xml:space="preserve">erTriga cxauri 150X200 </t>
  </si>
  <si>
    <t xml:space="preserve">III kategoriis gruntis damuSaveba da datvirTva avtomanqanebze eqskavatoriT CamCis tevadobiT 0,5m3 </t>
  </si>
  <si>
    <t>1-11-15</t>
  </si>
  <si>
    <t>1-79-3</t>
  </si>
  <si>
    <t>1-118-11</t>
  </si>
  <si>
    <t>1-31-3</t>
  </si>
  <si>
    <t xml:space="preserve">III kategoriis gruntis ukuCayra buldozeriT </t>
  </si>
  <si>
    <t>III kategoriis gruntis damuSaveba eqskavatoriT nayarSi datovebiT</t>
  </si>
  <si>
    <t>1-80-1</t>
  </si>
  <si>
    <t>kedlebis mowyoba mcire zomis betonis blokebisagan sisqiT 40sm</t>
  </si>
  <si>
    <t>kedlebis mowyoba mcire zomis betonis blokebiT, sisqiT 30sm</t>
  </si>
  <si>
    <t>8-17-3</t>
  </si>
  <si>
    <t>pemzobetonis tixrebis mowyoba sisqiT 10sm</t>
  </si>
  <si>
    <t>kedlebis mowyoba mcire zomis betonis blokebisagan sisqiT 20sm</t>
  </si>
  <si>
    <t xml:space="preserve">kedlebis da tixrebis Selesva cementis xsnariT </t>
  </si>
  <si>
    <t>kedlebis da tixrebis Selesva cementis xsnariT (san.kv.)</t>
  </si>
  <si>
    <t>15-56-1</t>
  </si>
  <si>
    <t>kar-fanjrebis ferdoebis Selesva cementis xsnariT</t>
  </si>
  <si>
    <t xml:space="preserve">cokolis kedlebis Selesva cementis xsnariT </t>
  </si>
  <si>
    <t>26-10-3   26-10-5</t>
  </si>
  <si>
    <t>karkasis mowyoba mopirkeTebisaTvis</t>
  </si>
  <si>
    <t>15-5-6</t>
  </si>
  <si>
    <t>fasadis cokolis mopirkeTeba 20mm adgilobrivi bunebrivi qvis filebiT cementis xsnarze</t>
  </si>
  <si>
    <t xml:space="preserve">fasadis kedlebis Selesva cementis xsnariT </t>
  </si>
  <si>
    <t>15-52-3</t>
  </si>
  <si>
    <t>kar-fanjrebis ferdoebis Selesva cementis xsnariT (gare)</t>
  </si>
  <si>
    <t>izolacia pemziT sisqiT 60mm</t>
  </si>
  <si>
    <t>11-20-3</t>
  </si>
  <si>
    <t>27-56-3</t>
  </si>
  <si>
    <t>sport. moednis daxazva spec.saRebaviT</t>
  </si>
  <si>
    <t>34-59-7,
34-61-15</t>
  </si>
  <si>
    <t>SekiduliEWeris mowyoba "amstrongis" filebiT (liTonis karkasze)</t>
  </si>
  <si>
    <t>Weris mowyoba TabaSir-muyaoTi, Cveulebrivi (aluminis profilze)</t>
  </si>
  <si>
    <t>izolaciis mowyoba erTi fena hidroizoliT   (I sarTuli)</t>
  </si>
  <si>
    <t>metlaxis iatakis mowyoba webocementze</t>
  </si>
  <si>
    <t>ფურნიტურა 8 კაბინაზე:</t>
  </si>
  <si>
    <t xml:space="preserve">mdf-is karis dayeneba (furnituriT, CarCos gaTvaliswinebiT), yru </t>
  </si>
  <si>
    <t>9-5-1</t>
  </si>
  <si>
    <t>liTonis karis SeRebva zeTovani saRebaviT orjer</t>
  </si>
  <si>
    <t>liTonis karis montaJi da Rirebuleba  (2cali)</t>
  </si>
  <si>
    <t>fanjris sacremles mowyoba galvanizirebuli feradi TunuqiT sisqiT 0.5mm</t>
  </si>
  <si>
    <r>
      <t>r</t>
    </r>
    <r>
      <rPr>
        <sz val="10"/>
        <rFont val="Arial"/>
        <family val="2"/>
      </rPr>
      <t>7-39,
15-159-3</t>
    </r>
  </si>
  <si>
    <t>xis rafis mowyoba, damuSaveba da SeRebva</t>
  </si>
  <si>
    <t xml:space="preserve">izoaluminis samkameriani framugis montaJi da Rirebuleba </t>
  </si>
  <si>
    <t xml:space="preserve">izoaluminis samkameriani vitraJi-fanjris montaJi da Rirebuleba </t>
  </si>
  <si>
    <t>9-17-5</t>
  </si>
  <si>
    <t>liTonis gisosebis damuSaveba da SeRebva zeTovani saRebaviT orjer</t>
  </si>
  <si>
    <t xml:space="preserve">ქვიშა-ხრეშოვანი ნარევის baliSis mowyoba saZirkvlis qveS  datkepniT </t>
  </si>
  <si>
    <t>6-1-7</t>
  </si>
  <si>
    <t>armatura a-1 (naSverebi saZirkvlidan)</t>
  </si>
  <si>
    <t>armatura a-3 (naSverebi saZirkvlidan)</t>
  </si>
  <si>
    <t>armatura a-1 (detalebi 1,2,3,4)</t>
  </si>
  <si>
    <t>armatura a-3 (detalebi 1,2,3,4)</t>
  </si>
  <si>
    <t>betonis filis armireba a3 armaturiT</t>
  </si>
  <si>
    <t>6-11-7</t>
  </si>
  <si>
    <t>6-11-6</t>
  </si>
  <si>
    <t>8-4-5</t>
  </si>
  <si>
    <t>kedlebis vertikaluri hidroizolacia ori fena hidroizoliT</t>
  </si>
  <si>
    <t>6-12-7</t>
  </si>
  <si>
    <t>6-15-9</t>
  </si>
  <si>
    <t>6-15-11</t>
  </si>
  <si>
    <t>monoliTuri rk/betonis zRudaris mowyoba mowyoba m2350 betonisagan</t>
  </si>
  <si>
    <t>10-11</t>
  </si>
  <si>
    <t>xis nivnivebis mowyoba</t>
  </si>
  <si>
    <t>10-37-1</t>
  </si>
  <si>
    <t>xis nivnivebis cecxldacva</t>
  </si>
  <si>
    <t>endaos dafarva galvanizirebuli feradi TunuqiT sisqiT 0.5mm</t>
  </si>
  <si>
    <t>galvanizirebuli 0.5mm feradi Tunuqis saxuravis mowyoba (sakvamurebis CaTvliT)</t>
  </si>
  <si>
    <t>Cafena galvanizirebuli feradi TunuqiT sisqiT 0.5mm</t>
  </si>
  <si>
    <t>10-3-5</t>
  </si>
  <si>
    <t>saxuravis daTbuneba qvabambiT sisqiT 5sm</t>
  </si>
  <si>
    <t>Sublis Seficvra xis masaliT sisq.12mm damuSavebuli zedapiriT /germanuli an misi analogi /</t>
  </si>
  <si>
    <t xml:space="preserve">12-9-6                                                        </t>
  </si>
  <si>
    <t>orTqlizolacia 1 fena biokrostiT</t>
  </si>
  <si>
    <t>12-9-5</t>
  </si>
  <si>
    <t>saxuravis daTbuneba pemziT</t>
  </si>
  <si>
    <t>12-10-1,
12-10-2</t>
  </si>
  <si>
    <t>saxuravis mowyoba 2 fena linokromiT</t>
  </si>
  <si>
    <t>izolacia pemziT (sxveni)</t>
  </si>
  <si>
    <t>13-25-1,
13-25-2</t>
  </si>
  <si>
    <t>12-8-3</t>
  </si>
  <si>
    <t>16-17-4</t>
  </si>
  <si>
    <t>wyalsawreti milebis mowyoba galvanizirebuli feradi TunuqiT 0,5 mm</t>
  </si>
  <si>
    <t>wyalmimRebi muxlebis mowyoba  galvanizirebuli feradi TunuqiT 0,5 mm</t>
  </si>
  <si>
    <t>wyalmimRebi Zabrebis mowyoba  galvanizirebuli feradi TunuqiT 0,5 mm</t>
  </si>
  <si>
    <t>saqvabis sakvamuris qudis mowyoba galvanizirebuli feradi TunuqiT sisqiT 0.5mm</t>
  </si>
  <si>
    <t>20-11-6</t>
  </si>
  <si>
    <t>saqvabeis saxuravi</t>
  </si>
  <si>
    <t>9-24-1</t>
  </si>
  <si>
    <t>sakvamle mili d=245×7mm</t>
  </si>
  <si>
    <t>liTonis firfita 0.6X0.6X0,012m</t>
  </si>
  <si>
    <t>liTonis firfita 0.15X0.008m</t>
  </si>
  <si>
    <t>gare კიბეები და პანდუსი</t>
  </si>
  <si>
    <t>48-18-4</t>
  </si>
  <si>
    <t>Cveulebrivi gazonis mosawyobad miwis momzadeba xeliT, fxvieri miwis SetaniT sasqiT 15sm</t>
  </si>
  <si>
    <r>
      <t>m</t>
    </r>
    <r>
      <rPr>
        <vertAlign val="superscript"/>
        <sz val="10"/>
        <rFont val="AcadNusx"/>
        <family val="0"/>
      </rPr>
      <t>2</t>
    </r>
  </si>
  <si>
    <t>48-18-6</t>
  </si>
  <si>
    <t>Cveulebrivi gazonis mowyoba (koindari)</t>
  </si>
  <si>
    <t>48-27-3</t>
  </si>
  <si>
    <t>Cveulebrivi gazonebis movla</t>
  </si>
  <si>
    <t>kibis qvesafexurebis mopirkeTeba bazaltis filebiT sisqiT 20mm</t>
  </si>
  <si>
    <t>sivrculi asoebiT sajaro skolis dasaxelebis mowyoba Senobis fasadze distanciidan advilad wakiTxvad nawilSi</t>
  </si>
  <si>
    <t>11-30-7</t>
  </si>
  <si>
    <t>baqanis, pandusis da safexurebis mopirkeTeba bazaltis filebiT sisqiT 40mm cementis xsnarze</t>
  </si>
  <si>
    <t xml:space="preserve">liTonis moajiris mowyoba </t>
  </si>
  <si>
    <t>7-58-1,
7-58-4</t>
  </si>
  <si>
    <t xml:space="preserve">liTonis sferisebri saxeluris mowyoba d=40mm </t>
  </si>
  <si>
    <t>liTonis moajiris da saxeluris SeRebva zeTovani saRebaviT orjer</t>
  </si>
  <si>
    <t>10-20-5</t>
  </si>
  <si>
    <t>15-159-4</t>
  </si>
  <si>
    <t>xis luqis damuSaveba fiTxiT da SeRebva zeTovani saRebaviT orjer</t>
  </si>
  <si>
    <r>
      <t xml:space="preserve">monoliTuri rkinabetonis saZirkvlis, kedlebis, baqnis, pandusis da safexurebis mowyoba </t>
    </r>
    <r>
      <rPr>
        <sz val="10"/>
        <color indexed="8"/>
        <rFont val="Times New Roman"/>
        <family val="1"/>
      </rPr>
      <t>B25</t>
    </r>
    <r>
      <rPr>
        <sz val="10"/>
        <color indexed="8"/>
        <rFont val="AcadNusx"/>
        <family val="0"/>
      </rPr>
      <t xml:space="preserve"> betoniT</t>
    </r>
  </si>
  <si>
    <t>20-12-2</t>
  </si>
  <si>
    <t>defleqtori d=100mm</t>
  </si>
  <si>
    <t>1-22-17</t>
  </si>
  <si>
    <t xml:space="preserve">V kategoriis gruntis damuSaveba da datvirTva eqskavatoriT avtomanqanebze </t>
  </si>
  <si>
    <t>III kategoriis gruntis damuSaveba eqskavatoriT adgilze datovebiT</t>
  </si>
  <si>
    <t>1-11-17</t>
  </si>
  <si>
    <t>Vkategoriis gruntis meqanizirebuli damuSaveba (qvabulis Ziris)</t>
  </si>
  <si>
    <t>1-79-6</t>
  </si>
  <si>
    <t>V რ  კაtegoriis gruntis damuSaveba xeliT (qvabulis Ziris mosworeba xeliT)</t>
  </si>
  <si>
    <t>1-22-16</t>
  </si>
  <si>
    <t xml:space="preserve">ადრე დამუშავებული გრუნტის datvirTva eqskavatoriT avtomanqanebze </t>
  </si>
  <si>
    <t>zedmeti gruntis gatana nayarSi</t>
  </si>
  <si>
    <t xml:space="preserve">buldozeris muSaoba nayarSi </t>
  </si>
  <si>
    <t>gruntis ukuCayra buldozeriT</t>
  </si>
  <si>
    <t>III kategoriis gruntis damuSaveba eqskavatoriT avtomanqanebze datvirTviT</t>
  </si>
  <si>
    <t>5.Sida kibe</t>
  </si>
  <si>
    <t>baqnebis mopirkeTeba bazaltis filebiT sisqiT 40mm cementis xsnarze</t>
  </si>
  <si>
    <t>7-58-1</t>
  </si>
  <si>
    <t>liTonis moajiris mowyoba saxeluriT magari jiSis xisagan</t>
  </si>
  <si>
    <t>plintusis mowyoba bazaltis filebiT  webocementze</t>
  </si>
  <si>
    <t>xis saxelurze ori piri laqis wasma</t>
  </si>
  <si>
    <t>saqvabis sakvamle mili</t>
  </si>
  <si>
    <t>საქვაბის monoliTuri rk/betonis konstruqciebis mowyoba m350 betonisagan (saZirkveli, gadaxurvis fila, koWi)</t>
  </si>
  <si>
    <t>gamwvaneba</t>
  </si>
  <si>
    <t>sayrdeni kedeli (vertikaluri gegmarebis mixedviT)</t>
  </si>
  <si>
    <t>sxvenSi asasvleli kibe da luqi</t>
  </si>
  <si>
    <t>galvanizirebuli feadi TunuqiT, sisqiT 0.5mm,  winafris daxurva</t>
  </si>
  <si>
    <r>
      <t xml:space="preserve">monoliTuri rkinabetonis kibis marSebisa da baqnebis mowyoba </t>
    </r>
    <r>
      <rPr>
        <sz val="10"/>
        <color indexed="8"/>
        <rFont val="Times New Roman"/>
        <family val="1"/>
      </rPr>
      <t xml:space="preserve">B25 </t>
    </r>
    <r>
      <rPr>
        <sz val="10"/>
        <color indexed="8"/>
        <rFont val="AcadNusx"/>
        <family val="0"/>
      </rPr>
      <t>betoniT</t>
    </r>
  </si>
  <si>
    <t>liTonis cxaurebis montaJi da Rirebuleba</t>
  </si>
  <si>
    <t>1.'satumbi sadguri wylis samarago avziT</t>
  </si>
  <si>
    <t>III kategoriis gruntis damuSaveba xeliT</t>
  </si>
  <si>
    <t>III kategoriis gruntis ukuCayra buldozeriT</t>
  </si>
  <si>
    <t>6. Riobebi</t>
  </si>
  <si>
    <t>7. iatakebi</t>
  </si>
  <si>
    <t>8. Sida mopirkeTeba</t>
  </si>
  <si>
    <t>9 gare mopirkeTeba</t>
  </si>
  <si>
    <t>10. sxva samuSaoebi</t>
  </si>
  <si>
    <t xml:space="preserve">xarjTaRricxva </t>
  </si>
  <si>
    <t>moculoba</t>
  </si>
  <si>
    <t>1. sajaro skolis Senoba</t>
  </si>
  <si>
    <t xml:space="preserve">1.1 samSeneblo samuSaoebi </t>
  </si>
  <si>
    <t>gruntis transportireba</t>
  </si>
  <si>
    <r>
      <t xml:space="preserve">iatakis ალუმინის </t>
    </r>
    <r>
      <rPr>
        <sz val="10"/>
        <rFont val="Arial"/>
        <family val="2"/>
      </rPr>
      <t xml:space="preserve">T </t>
    </r>
    <r>
      <rPr>
        <sz val="10"/>
        <rFont val="AcadNusx"/>
        <family val="0"/>
      </rPr>
      <t>tipis gadamyvanis mowyoba</t>
    </r>
  </si>
  <si>
    <t>zednadebi xarjebi samSeneblo samuSaoebze (araumetes 10%-isa)</t>
  </si>
  <si>
    <t>%</t>
  </si>
  <si>
    <t>zednadebi xarjebi  liTonis konstruqciebze (araumetes 8%-isa)</t>
  </si>
  <si>
    <t>mogeba  (araumetes 8%-isa)</t>
  </si>
  <si>
    <t>jami 1.1</t>
  </si>
  <si>
    <t>zednadebi xarjebi  (araumetes 12%-isa)</t>
  </si>
  <si>
    <t xml:space="preserve">1.3 Sida kanalizacia </t>
  </si>
  <si>
    <t>kanalizaciis polipropilenis mili d=50mm samagrebiT</t>
  </si>
  <si>
    <t>kanalizaciis polipropilenis mili  d=100mm samagrebiT</t>
  </si>
  <si>
    <t>sankvanZis aqsesuarebis mowyoba:</t>
  </si>
  <si>
    <t xml:space="preserve">1.4 ventilacia </t>
  </si>
  <si>
    <t>zednadebi xarjebi samontaJo samuSaoebze -  xelfasidan (araumetes 68%-isa)</t>
  </si>
  <si>
    <t>zednadebi xarjebi  santeqnikur samuSaoebze (araumetes 12%-isa)</t>
  </si>
  <si>
    <t>mogeba mowyobilobis Rirebulebis gamoklebiT (araumetes 8%-isa)</t>
  </si>
  <si>
    <t>16-22</t>
  </si>
  <si>
    <t>sistemis hidravlikuri  gamocda</t>
  </si>
  <si>
    <t>erTj</t>
  </si>
  <si>
    <t>jami 1.5</t>
  </si>
  <si>
    <t>samontaJo xvrelebis mowyoba-amovseba cementis xsnariT</t>
  </si>
  <si>
    <t>zednadebi xarjebi  santeqnikur samuSaoebze (araumetes 10%-isa)</t>
  </si>
  <si>
    <t>jami 1.6</t>
  </si>
  <si>
    <t>zednadebi xarjebi  xelfasidan (araumetes 75%-isa)</t>
  </si>
  <si>
    <t>jami 1.7</t>
  </si>
  <si>
    <r>
      <t>rozeti</t>
    </r>
    <r>
      <rPr>
        <sz val="10"/>
        <rFont val="Arial"/>
        <family val="2"/>
      </rPr>
      <t xml:space="preserve"> RJ</t>
    </r>
    <r>
      <rPr>
        <sz val="10"/>
        <rFont val="AcadNusx"/>
        <family val="0"/>
      </rPr>
      <t xml:space="preserve">45 (kompiuteruli) </t>
    </r>
  </si>
  <si>
    <r>
      <t>I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 videokamera feradi, Sida gamoyenebis 2 mgp dRe-Ramis reJimiT Sida montaJiT</t>
    </r>
  </si>
  <si>
    <t>zednadebi xarjebi  xelfasidan (araumetes 65%-isa)</t>
  </si>
  <si>
    <t>zednadebi xarjebi  (araumetes 10%-isa)</t>
  </si>
  <si>
    <t>zednadebi xarjebi xelfasidan (araumetes 75%-isa)</t>
  </si>
  <si>
    <r>
      <t xml:space="preserve">wyalsadenis anakrebi rk/betonis  wriuli Wis mowyoba  </t>
    </r>
    <r>
      <rPr>
        <sz val="10"/>
        <rFont val="Arial"/>
        <family val="2"/>
      </rPr>
      <t>D</t>
    </r>
    <r>
      <rPr>
        <sz val="10"/>
        <rFont val="AcadNusx"/>
        <family val="0"/>
      </rPr>
      <t>=1m, rk/bet.Ziris filiT, gadaxurvis filiT da CarCo-xufiT /1c/</t>
    </r>
  </si>
  <si>
    <t>6. vertikaluri dagegmareba</t>
  </si>
  <si>
    <t>jami 6</t>
  </si>
  <si>
    <t>7. teritoriis keTilmowyoba</t>
  </si>
  <si>
    <t>jami 7</t>
  </si>
  <si>
    <t>8.  gare ganaTeba</t>
  </si>
  <si>
    <t>8.1. samSeneblo samuSaoebi</t>
  </si>
  <si>
    <t>jami 8.1</t>
  </si>
  <si>
    <t>8.2. samontaJo samuSaoebi</t>
  </si>
  <si>
    <t>kabelis gatareba gofrirebul milebSi da sayrden boZebSi:</t>
  </si>
  <si>
    <t>jami 8.2</t>
  </si>
  <si>
    <t>jami 8 (8.1+8.2)</t>
  </si>
  <si>
    <t>liTonis WiSkrisa da kutikaris mowyoba liTonis dgarebze (2cali):</t>
  </si>
  <si>
    <t>jami 9</t>
  </si>
  <si>
    <t>maT Soris:</t>
  </si>
  <si>
    <t>masalebis transporti                                  (masalebis Rirebulebidan)</t>
  </si>
  <si>
    <t>danaxarjebi droebiT Senoba _ nagebobebze (samSeneblo da samontaJo samuSaoebidan)</t>
  </si>
  <si>
    <t>danaxarjebi zamTris pirobebSi muSaobisas                                     (samSeneblo da samontaJo samuSaoebidan)</t>
  </si>
  <si>
    <t xml:space="preserve">rezervi gauTvaliswinebel samuSaoebze </t>
  </si>
  <si>
    <t>SeniSvna :</t>
  </si>
  <si>
    <t xml:space="preserve">saxarjTaRricxvo RirebulebaSi gaTvaliswinebuli unda iqnas eqspertizis momsaxureobis tarifi saqarTvelos mTavrobis 2012w. 8 maisis # 171 dadgenilebis Tanaxmad </t>
  </si>
  <si>
    <t>eqspertizis momsaxurebis Rirebuleba /punqti 137/</t>
  </si>
  <si>
    <t>შენიშვნა:დროებითი-შენობა-ნაგებობების დანახარჯების ანაზღაურება მოხდება წარმოდგენილი  ლოკალური ხარჯთაღრიცხვის მიხედვით</t>
  </si>
  <si>
    <r>
      <t xml:space="preserve">saqvabis foladis sakvamle mili d=250mm, 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=12.5m: </t>
    </r>
  </si>
  <si>
    <t>xis luqis dayeneba gadaxurvaSi 2cali saketiT</t>
  </si>
  <si>
    <r>
      <t xml:space="preserve">betonis momzadeba </t>
    </r>
    <r>
      <rPr>
        <sz val="10"/>
        <color indexed="8"/>
        <rFont val="Times New Roman"/>
        <family val="1"/>
      </rPr>
      <t>B15</t>
    </r>
    <r>
      <rPr>
        <sz val="10"/>
        <color indexed="8"/>
        <rFont val="AcadNusx"/>
        <family val="0"/>
      </rPr>
      <t xml:space="preserve"> betoniT</t>
    </r>
  </si>
  <si>
    <r>
      <t xml:space="preserve">monoliTuri rk/betonis wertilovani saZirkvlis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moculobiT 10 m3-mde</t>
    </r>
  </si>
  <si>
    <r>
      <t xml:space="preserve">monoliTuri rk/betonis iatakis filis mowyoba </t>
    </r>
    <r>
      <rPr>
        <sz val="10"/>
        <color indexed="8"/>
        <rFont val="Times New Roman"/>
        <family val="1"/>
      </rPr>
      <t xml:space="preserve">B25 </t>
    </r>
    <r>
      <rPr>
        <sz val="10"/>
        <color indexed="8"/>
        <rFont val="AcadNusx"/>
        <family val="0"/>
      </rPr>
      <t>betoniT</t>
    </r>
  </si>
  <si>
    <r>
      <t xml:space="preserve">monoliTuri rkinabetonis sardafis kedlebis  mowyoba </t>
    </r>
    <r>
      <rPr>
        <sz val="10"/>
        <color indexed="8"/>
        <rFont val="Times New Roman"/>
        <family val="1"/>
      </rPr>
      <t>B25</t>
    </r>
    <r>
      <rPr>
        <sz val="10"/>
        <color indexed="8"/>
        <rFont val="AcadNusx"/>
        <family val="0"/>
      </rPr>
      <t xml:space="preserve"> betoniT  sisqiT 40sm</t>
    </r>
  </si>
  <si>
    <r>
      <t xml:space="preserve">monoliTuri rkinabetonis sardafis kedlebis  mowyoba </t>
    </r>
    <r>
      <rPr>
        <sz val="10"/>
        <color indexed="8"/>
        <rFont val="Times New Roman"/>
        <family val="1"/>
      </rPr>
      <t>B25</t>
    </r>
    <r>
      <rPr>
        <sz val="10"/>
        <color indexed="8"/>
        <rFont val="AcadNusx"/>
        <family val="0"/>
      </rPr>
      <t xml:space="preserve"> betoniT  sisqiT 20sm</t>
    </r>
  </si>
  <si>
    <r>
      <t xml:space="preserve">monoliTuri rkinabetonis svetebis mowyoba  </t>
    </r>
    <r>
      <rPr>
        <sz val="10"/>
        <color indexed="8"/>
        <rFont val="Times New Roman"/>
        <family val="1"/>
      </rPr>
      <t>B25</t>
    </r>
    <r>
      <rPr>
        <sz val="10"/>
        <color indexed="8"/>
        <rFont val="AcadNusx"/>
        <family val="0"/>
      </rPr>
      <t xml:space="preserve"> betoniT</t>
    </r>
  </si>
  <si>
    <r>
      <t xml:space="preserve">monoliTuri rkinabetonis rigelebis mowyoba </t>
    </r>
    <r>
      <rPr>
        <sz val="10"/>
        <color indexed="8"/>
        <rFont val="Times New Roman"/>
        <family val="1"/>
      </rPr>
      <t>B25</t>
    </r>
    <r>
      <rPr>
        <sz val="10"/>
        <color indexed="8"/>
        <rFont val="AcadNusx"/>
        <family val="0"/>
      </rPr>
      <t xml:space="preserve"> betoniT</t>
    </r>
  </si>
  <si>
    <r>
      <t xml:space="preserve">monoliTuri rkina-betonis gadaxurvis uxilavi wiboebis mowyoba </t>
    </r>
    <r>
      <rPr>
        <sz val="10"/>
        <color indexed="8"/>
        <rFont val="Times New Roman"/>
        <family val="1"/>
      </rPr>
      <t>B25</t>
    </r>
    <r>
      <rPr>
        <sz val="10"/>
        <color indexed="8"/>
        <rFont val="AcadNusx"/>
        <family val="0"/>
      </rPr>
      <t xml:space="preserve"> betoniT</t>
    </r>
  </si>
  <si>
    <r>
      <t xml:space="preserve">monoliTuri rkinabetonis gadaxurvebis mowyoba </t>
    </r>
    <r>
      <rPr>
        <sz val="10"/>
        <color indexed="8"/>
        <rFont val="Times New Roman"/>
        <family val="1"/>
      </rPr>
      <t>B25</t>
    </r>
    <r>
      <rPr>
        <sz val="10"/>
        <color indexed="8"/>
        <rFont val="AcadNusx"/>
        <family val="0"/>
      </rPr>
      <t xml:space="preserve"> betoniT</t>
    </r>
  </si>
  <si>
    <r>
      <t xml:space="preserve">monoliTuri rk/betonis sartyelis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</t>
    </r>
  </si>
  <si>
    <r>
      <t xml:space="preserve">yinvagamZle keramogranitis filebi  </t>
    </r>
    <r>
      <rPr>
        <b/>
        <sz val="10"/>
        <rFont val="Arial"/>
        <family val="2"/>
      </rPr>
      <t>S</t>
    </r>
    <r>
      <rPr>
        <b/>
        <sz val="10"/>
        <rFont val="AcadNusx"/>
        <family val="0"/>
      </rPr>
      <t xml:space="preserve">=340.88 </t>
    </r>
  </si>
  <si>
    <t>1.2 Sida wyalsadeni da xanZarqrobis wyalmomaragebis sistema</t>
  </si>
  <si>
    <r>
      <rPr>
        <sz val="10"/>
        <color indexed="8"/>
        <rFont val="AcadNusx"/>
        <family val="0"/>
      </rPr>
      <t xml:space="preserve">xanZarqrobis sistemis tumbo </t>
    </r>
    <r>
      <rPr>
        <sz val="10"/>
        <color indexed="8"/>
        <rFont val="Calibri"/>
        <family val="2"/>
      </rPr>
      <t xml:space="preserve"> Q=15</t>
    </r>
    <r>
      <rPr>
        <sz val="10"/>
        <color indexed="8"/>
        <rFont val="AcadNusx"/>
        <family val="0"/>
      </rPr>
      <t>l</t>
    </r>
    <r>
      <rPr>
        <sz val="10"/>
        <color indexed="8"/>
        <rFont val="Calibri"/>
        <family val="2"/>
      </rPr>
      <t>/</t>
    </r>
    <r>
      <rPr>
        <sz val="10"/>
        <color indexed="8"/>
        <rFont val="AcadNusx"/>
        <family val="0"/>
      </rPr>
      <t>w</t>
    </r>
    <r>
      <rPr>
        <sz val="10"/>
        <color indexed="8"/>
        <rFont val="Calibri"/>
        <family val="2"/>
      </rPr>
      <t xml:space="preserve">; H=100m </t>
    </r>
  </si>
  <si>
    <t>zednadebi xarjebi samontaJo samuSaoebze xelfasidan (araumetes 68%-isa)</t>
  </si>
  <si>
    <t>zednadebi xarjebi (araumetes 12%-isa)</t>
  </si>
  <si>
    <t>mogeba mowyobilobis Rirebulebis gareSe (araumetes 8%-isa)</t>
  </si>
  <si>
    <t>1.5  saqvabis mowyobiloba da gaTboba</t>
  </si>
  <si>
    <t>qvabis ventili CamxsneliT d=20mm</t>
  </si>
  <si>
    <t>qvabis ventili CamxsneliT d=25mm</t>
  </si>
  <si>
    <r>
      <t>maregulirebeli sarqveli, avtomaturi, kombinirebuli, tipi (</t>
    </r>
    <r>
      <rPr>
        <sz val="9"/>
        <rFont val="Arial"/>
        <family val="2"/>
      </rPr>
      <t xml:space="preserve">AB-QM </t>
    </r>
    <r>
      <rPr>
        <sz val="9"/>
        <rFont val="AcadNusx"/>
        <family val="0"/>
      </rPr>
      <t>) d=25mm</t>
    </r>
  </si>
  <si>
    <r>
      <t xml:space="preserve">plastmasis minaboWkovani mili d=20mm </t>
    </r>
    <r>
      <rPr>
        <sz val="10"/>
        <rFont val="Arial"/>
        <family val="2"/>
      </rPr>
      <t>PN25</t>
    </r>
  </si>
  <si>
    <r>
      <t xml:space="preserve">plastmasis  minaboWkovani mili d=25mm </t>
    </r>
    <r>
      <rPr>
        <sz val="10"/>
        <rFont val="Arial"/>
        <family val="2"/>
      </rPr>
      <t>PN25</t>
    </r>
  </si>
  <si>
    <r>
      <t xml:space="preserve">plastmasis  minaboWkovani mili d=32mm </t>
    </r>
    <r>
      <rPr>
        <sz val="10"/>
        <rFont val="Arial"/>
        <family val="2"/>
      </rPr>
      <t>PN25</t>
    </r>
  </si>
  <si>
    <r>
      <t>plastmasis  minaboWkovani mili d=40mm P</t>
    </r>
    <r>
      <rPr>
        <sz val="10"/>
        <rFont val="Arial"/>
        <family val="2"/>
      </rPr>
      <t>N25</t>
    </r>
  </si>
  <si>
    <r>
      <t xml:space="preserve">plastmasis  minaboWkovani mili d=50mm </t>
    </r>
    <r>
      <rPr>
        <sz val="10"/>
        <rFont val="Arial"/>
        <family val="2"/>
      </rPr>
      <t>PN25</t>
    </r>
  </si>
  <si>
    <r>
      <t xml:space="preserve">plastmasis  minaboWkovani mili d=63mm </t>
    </r>
    <r>
      <rPr>
        <sz val="10"/>
        <rFont val="Arial"/>
        <family val="2"/>
      </rPr>
      <t>PN25</t>
    </r>
  </si>
  <si>
    <t>1.6  Zalovani  el.mowyobiloba da el.ganaTeba</t>
  </si>
  <si>
    <t xml:space="preserve">spilenZis ZarRviani kabelebis gayvana nalesis qveS  (montaJi) </t>
  </si>
  <si>
    <t xml:space="preserve">spilenZis ormagizoliaciani kabelis gatareba milebSi (montaJi) </t>
  </si>
  <si>
    <t>1.7 satelefono,  kompiuteris, videomeTvalyureobis qseli da saxanZro signalizacia</t>
  </si>
  <si>
    <r>
      <t xml:space="preserve">sakomunikacio karada (reki) </t>
    </r>
    <r>
      <rPr>
        <sz val="10"/>
        <rFont val="Arial"/>
        <family val="2"/>
      </rPr>
      <t>6Un</t>
    </r>
  </si>
  <si>
    <r>
      <t xml:space="preserve">uwyveti kvebis bloki </t>
    </r>
    <r>
      <rPr>
        <sz val="10"/>
        <rFont val="Arial"/>
        <family val="2"/>
      </rPr>
      <t>UPS 1500 VA</t>
    </r>
  </si>
  <si>
    <r>
      <t xml:space="preserve">paCpaneli 16 portiani </t>
    </r>
    <r>
      <rPr>
        <sz val="10"/>
        <rFont val="Arial"/>
        <family val="2"/>
      </rPr>
      <t>(P-panel) (Cate 5e)</t>
    </r>
  </si>
  <si>
    <r>
      <t>5 kategoriis kabeli U</t>
    </r>
    <r>
      <rPr>
        <sz val="10"/>
        <rFont val="Arial"/>
        <family val="2"/>
      </rPr>
      <t>FTP LSZH cate -5e</t>
    </r>
  </si>
  <si>
    <r>
      <t xml:space="preserve">monitoro </t>
    </r>
    <r>
      <rPr>
        <sz val="10"/>
        <rFont val="Arial"/>
        <family val="2"/>
      </rPr>
      <t xml:space="preserve"> 19 inch</t>
    </r>
  </si>
  <si>
    <r>
      <t xml:space="preserve">monitoro </t>
    </r>
    <r>
      <rPr>
        <sz val="10"/>
        <rFont val="Arial"/>
        <family val="2"/>
      </rPr>
      <t xml:space="preserve"> 27 inch</t>
    </r>
  </si>
  <si>
    <r>
      <t xml:space="preserve">kabeli </t>
    </r>
    <r>
      <rPr>
        <sz val="10"/>
        <rFont val="Arial"/>
        <family val="2"/>
      </rPr>
      <t>hdmi 10m</t>
    </r>
  </si>
  <si>
    <r>
      <t xml:space="preserve">mexsierebis myari diski </t>
    </r>
    <r>
      <rPr>
        <sz val="10"/>
        <rFont val="Arial"/>
        <family val="2"/>
      </rPr>
      <t>8TB</t>
    </r>
  </si>
  <si>
    <r>
      <rPr>
        <sz val="10"/>
        <rFont val="Arial"/>
        <family val="2"/>
      </rPr>
      <t>IP</t>
    </r>
    <r>
      <rPr>
        <sz val="10"/>
        <rFont val="AcadNusx"/>
        <family val="0"/>
      </rPr>
      <t xml:space="preserve"> videokamera feradi, gare gamoyenebis minimum 2 mgp dRe-Ramis reJimiT Sida montaJiT</t>
    </r>
  </si>
  <si>
    <r>
      <t xml:space="preserve">kvebis bloki damcvelebiT </t>
    </r>
    <r>
      <rPr>
        <sz val="10"/>
        <rFont val="Arial"/>
        <family val="2"/>
      </rPr>
      <t>250W</t>
    </r>
    <r>
      <rPr>
        <sz val="10"/>
        <rFont val="AcadNusx"/>
        <family val="0"/>
      </rPr>
      <t xml:space="preserve"> 25a</t>
    </r>
  </si>
  <si>
    <r>
      <t xml:space="preserve">kvebis bloki damcvelebiT </t>
    </r>
    <r>
      <rPr>
        <sz val="10"/>
        <rFont val="Arial"/>
        <family val="2"/>
      </rPr>
      <t>200W</t>
    </r>
    <r>
      <rPr>
        <sz val="10"/>
        <rFont val="AcadNusx"/>
        <family val="0"/>
      </rPr>
      <t xml:space="preserve"> 12a</t>
    </r>
  </si>
  <si>
    <r>
      <t xml:space="preserve">koneqtori </t>
    </r>
    <r>
      <rPr>
        <sz val="10"/>
        <rFont val="Arial"/>
        <family val="2"/>
      </rPr>
      <t>bnc</t>
    </r>
  </si>
  <si>
    <r>
      <rPr>
        <sz val="9"/>
        <color indexed="8"/>
        <rFont val="AcadNusx"/>
        <family val="0"/>
      </rPr>
      <t xml:space="preserve">saxanZro cecxlmedegi kabeli tev. </t>
    </r>
    <r>
      <rPr>
        <sz val="9"/>
        <color indexed="8"/>
        <rFont val="Arial"/>
        <family val="2"/>
      </rPr>
      <t>JE-H(St)H FE180/E90 -2X-0.6</t>
    </r>
  </si>
  <si>
    <r>
      <t>kvebis bloki akumulatoriT 2X12</t>
    </r>
    <r>
      <rPr>
        <sz val="10"/>
        <color indexed="8"/>
        <rFont val="Arial"/>
        <family val="2"/>
      </rPr>
      <t>v</t>
    </r>
    <r>
      <rPr>
        <sz val="10"/>
        <color indexed="8"/>
        <rFont val="AcadNusx"/>
        <family val="0"/>
      </rPr>
      <t>/6</t>
    </r>
    <r>
      <rPr>
        <sz val="10"/>
        <color indexed="8"/>
        <rFont val="Arial"/>
        <family val="2"/>
      </rPr>
      <t>Ah</t>
    </r>
  </si>
  <si>
    <t>jami 1 (1.1+1.2+1.3+1.4+1.5+1.6+1.7)</t>
  </si>
  <si>
    <t>2. gare wyalsadeni</t>
  </si>
  <si>
    <r>
      <t xml:space="preserve">wyalsadenis polieTilenis wyalsadenis milebi </t>
    </r>
    <r>
      <rPr>
        <sz val="10"/>
        <rFont val="Arial"/>
        <family val="2"/>
      </rPr>
      <t>D=40</t>
    </r>
    <r>
      <rPr>
        <sz val="10"/>
        <rFont val="AcadNusx"/>
        <family val="0"/>
      </rPr>
      <t xml:space="preserve"> </t>
    </r>
  </si>
  <si>
    <t>3. gare kanalizacia</t>
  </si>
  <si>
    <r>
      <t xml:space="preserve">kanalizaciis  polieTilenis milis Cadeba TxrilSi </t>
    </r>
    <r>
      <rPr>
        <sz val="10"/>
        <rFont val="Arial"/>
        <family val="2"/>
      </rPr>
      <t xml:space="preserve"> D=150 </t>
    </r>
    <r>
      <rPr>
        <sz val="10"/>
        <rFont val="AcadNusx"/>
        <family val="0"/>
      </rPr>
      <t>mm</t>
    </r>
  </si>
  <si>
    <t xml:space="preserve">jami 3 </t>
  </si>
  <si>
    <t xml:space="preserve">zedmeti gruntis transporti nayarSi </t>
  </si>
  <si>
    <t>zedmeti gruntis transporti nayarSi</t>
  </si>
  <si>
    <t>4. septiki</t>
  </si>
  <si>
    <t xml:space="preserve">jami 4 </t>
  </si>
  <si>
    <t>5. satumbi sadguri</t>
  </si>
  <si>
    <t>jami 5 ( 2.1+2.2+2.3)</t>
  </si>
  <si>
    <t>1-29-3</t>
  </si>
  <si>
    <t>betonis safaris armireba a-1 da a3 armaturiT:</t>
  </si>
  <si>
    <t>arxze cxauris mowyoba:</t>
  </si>
  <si>
    <r>
      <t xml:space="preserve">monoliTuri rkinabetonis sayrdeni kedlebis  mowyoba </t>
    </r>
    <r>
      <rPr>
        <sz val="10"/>
        <color indexed="8"/>
        <rFont val="Times New Roman"/>
        <family val="1"/>
      </rPr>
      <t>B25</t>
    </r>
    <r>
      <rPr>
        <sz val="10"/>
        <color indexed="8"/>
        <rFont val="AcadNusx"/>
        <family val="0"/>
      </rPr>
      <t xml:space="preserve"> betoniT  </t>
    </r>
  </si>
  <si>
    <t>liTonis sayrdeni boZis montaJi (miwis samuSaoebis gaTvaliswinebiT)(ix.Pproeqti)</t>
  </si>
  <si>
    <t>liTonis Robis mowyoba liTonis dgarebze (133 m):</t>
  </si>
  <si>
    <t>milebis dakavSireba SeduRebiT (40X40X3mm) kveTis miliT, mavTulbadis damWimavi bagirisa-δTavisi ankerebiT da  moednis SemomRobavi bade liTonis 50X50X4:</t>
  </si>
  <si>
    <r>
      <t xml:space="preserve">sportuli moednis monoliTuri rkinabetonis sayrdeni kedlebis  mowyoba </t>
    </r>
    <r>
      <rPr>
        <sz val="10"/>
        <color indexed="8"/>
        <rFont val="Times New Roman"/>
        <family val="1"/>
      </rPr>
      <t>B25</t>
    </r>
    <r>
      <rPr>
        <sz val="10"/>
        <color indexed="8"/>
        <rFont val="AcadNusx"/>
        <family val="0"/>
      </rPr>
      <t xml:space="preserve"> betoniT  </t>
    </r>
  </si>
  <si>
    <r>
      <t xml:space="preserve">sportuli moednis monoliTuri rk/betonis iatakis filis mowyoba </t>
    </r>
    <r>
      <rPr>
        <sz val="10"/>
        <color indexed="8"/>
        <rFont val="Times New Roman"/>
        <family val="1"/>
      </rPr>
      <t xml:space="preserve">B25 </t>
    </r>
    <r>
      <rPr>
        <sz val="10"/>
        <color indexed="8"/>
        <rFont val="AcadNusx"/>
        <family val="0"/>
      </rPr>
      <t>betoniT</t>
    </r>
  </si>
  <si>
    <t>plastmasis gofrirebuli milis Cawyoba TxrilSi d=25mm</t>
  </si>
  <si>
    <t>spilenZisZarRviani ormagizolaciani kabelis gatareba plastmasis milSi, kveTiT 3X2,5mm2</t>
  </si>
  <si>
    <t>spilenZisZarRviani ormagizolaciani kabelis gatareba sayrden boZebSi /cokolis faridan naTuramde/, kveTiT 3X1,5mm2</t>
  </si>
  <si>
    <t>eleqtrodi kuTxovana 50X50X5mm (20grZ.m)</t>
  </si>
  <si>
    <t xml:space="preserve"> 11-1-3.</t>
  </si>
  <si>
    <t>9.  Robe -133 grZ.m , WiSkari da kutikari (2cali)</t>
  </si>
  <si>
    <t>10.  sportuli moedani 9X18m</t>
  </si>
  <si>
    <t>1.1'sportuli moedani  9X18m</t>
  </si>
  <si>
    <t>gegmiuri mogeba inventaris Rirebulebis gareSe (araumetes 8%-isa)</t>
  </si>
  <si>
    <t>zednadebi xarjebi inventaris Rirebulebis gareSe (araumetes 10%-isa)</t>
  </si>
  <si>
    <t>jami 10=(1.1+1.2+1.3+1.4)</t>
  </si>
  <si>
    <t>jami 1+2+3+4+5+6+7+8+9+10</t>
  </si>
  <si>
    <t>l. gogaZe</t>
  </si>
  <si>
    <t>arqiteqtori:</t>
  </si>
  <si>
    <t>zednadebi xarjebi santeqnikur samuSaoebze (araumetes 12%-isa)</t>
  </si>
  <si>
    <t>zednadebi xarjebi xelfasidan samontaJo samuSaoebze  (araumetes 68%-isa)</t>
  </si>
  <si>
    <t>mogeba (jamidan mowyobilobis Rirebulebis gamoklebiT) (araumetes 8%-isa)</t>
  </si>
  <si>
    <t>zednadebi xarjebi (araumetes 10%-isa)</t>
  </si>
  <si>
    <t>mogeba (araumetes 8%-isa)</t>
  </si>
  <si>
    <t>mogeba (jamidan mowyobilobis Rirebulebis gamoklebiT)(araumetes 8%-isa)</t>
  </si>
  <si>
    <r>
      <t xml:space="preserve">metlaxis filebi  </t>
    </r>
    <r>
      <rPr>
        <b/>
        <sz val="10"/>
        <rFont val="Arial"/>
        <family val="2"/>
      </rPr>
      <t>S</t>
    </r>
    <r>
      <rPr>
        <b/>
        <sz val="10"/>
        <rFont val="AcadNusx"/>
        <family val="0"/>
      </rPr>
      <t xml:space="preserve">=69.7 </t>
    </r>
  </si>
  <si>
    <r>
      <t xml:space="preserve">laminatis iataki </t>
    </r>
    <r>
      <rPr>
        <b/>
        <sz val="10"/>
        <rFont val="Arial"/>
        <family val="2"/>
      </rPr>
      <t>S</t>
    </r>
    <r>
      <rPr>
        <b/>
        <sz val="10"/>
        <rFont val="AcadNusx"/>
        <family val="0"/>
      </rPr>
      <t>=490.0 kv.m</t>
    </r>
  </si>
  <si>
    <t xml:space="preserve">   ssip mestiis municipalitetis sofel ifaris sajaro skola</t>
  </si>
  <si>
    <t>დე</t>
  </si>
  <si>
    <t>menejeri</t>
  </si>
  <si>
    <t>g.Todua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</si>
</sst>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"/>
    <numFmt numFmtId="169" formatCode="0.000"/>
    <numFmt numFmtId="170" formatCode="0.00000"/>
    <numFmt numFmtId="171" formatCode="0.0"/>
    <numFmt numFmtId="172" formatCode="0.0000000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0_р_._-;\-* #,##0.000000_р_._-;_-* &quot;-&quot;??_р_._-;_-@_-"/>
    <numFmt numFmtId="177" formatCode="_-* #,##0.00_-;\-* #,##0.00_-;_-* &quot;-&quot;??_-;_-@_-"/>
    <numFmt numFmtId="178" formatCode="_-* #,##0_-;\-* #,##0_-;_-* &quot;-&quot;??_-;_-@_-"/>
    <numFmt numFmtId="179" formatCode="[$-437]yyyy\ &quot;წლის&quot;\ dd\ mm\,\ dddd"/>
    <numFmt numFmtId="180" formatCode="_(* #,##0.000_);_(* \(#,##0.000\);_(* &quot;-&quot;???_);_(@_)"/>
    <numFmt numFmtId="181" formatCode="0.0%"/>
  </numFmts>
  <fonts count="89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cadNusx"/>
      <family val="0"/>
    </font>
    <font>
      <i/>
      <sz val="10"/>
      <name val="AcadNusx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Helv"/>
      <family val="0"/>
    </font>
    <font>
      <b/>
      <sz val="11"/>
      <name val="Times New Roman"/>
      <family val="1"/>
    </font>
    <font>
      <sz val="10"/>
      <name val="Grigolia"/>
      <family val="0"/>
    </font>
    <font>
      <sz val="10"/>
      <color indexed="8"/>
      <name val="Calibri"/>
      <family val="2"/>
    </font>
    <font>
      <b/>
      <sz val="10"/>
      <color indexed="8"/>
      <name val="AcadNusx"/>
      <family val="0"/>
    </font>
    <font>
      <sz val="9"/>
      <name val="AcadNusx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9"/>
      <color indexed="8"/>
      <name val="AcadNusx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cadNusx"/>
      <family val="0"/>
    </font>
    <font>
      <sz val="10"/>
      <name val="Symbol"/>
      <family val="1"/>
    </font>
    <font>
      <vertAlign val="subscript"/>
      <sz val="10"/>
      <name val="Times New Roman"/>
      <family val="1"/>
    </font>
    <font>
      <vertAlign val="superscript"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hveuNusx"/>
      <family val="0"/>
    </font>
    <font>
      <sz val="11"/>
      <name val="Arial"/>
      <family val="2"/>
    </font>
    <font>
      <sz val="11"/>
      <name val="Calibri"/>
      <family val="2"/>
    </font>
    <font>
      <sz val="12"/>
      <name val="Calibri"/>
      <family val="2"/>
    </font>
    <font>
      <i/>
      <sz val="9"/>
      <name val="AcadNusx"/>
      <family val="0"/>
    </font>
    <font>
      <sz val="9"/>
      <color indexed="8"/>
      <name val="Arial"/>
      <family val="2"/>
    </font>
    <font>
      <sz val="10"/>
      <color indexed="8"/>
      <name val="Helv"/>
      <family val="0"/>
    </font>
    <font>
      <sz val="10"/>
      <color indexed="10"/>
      <name val="AcadNusx"/>
      <family val="0"/>
    </font>
    <font>
      <sz val="10"/>
      <color indexed="8"/>
      <name val="AcadMtavr"/>
      <family val="0"/>
    </font>
    <font>
      <sz val="11"/>
      <color indexed="8"/>
      <name val="AcadMtav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0"/>
      <color theme="1"/>
      <name val="Times New Roman"/>
      <family val="1"/>
    </font>
    <font>
      <b/>
      <sz val="10"/>
      <color theme="1"/>
      <name val="AcadNusx"/>
      <family val="0"/>
    </font>
    <font>
      <sz val="10"/>
      <color theme="1"/>
      <name val="Helv"/>
      <family val="0"/>
    </font>
    <font>
      <sz val="10"/>
      <color rgb="FFFF0000"/>
      <name val="AcadNusx"/>
      <family val="0"/>
    </font>
    <font>
      <sz val="10"/>
      <color theme="1"/>
      <name val="AcadMtavr"/>
      <family val="0"/>
    </font>
    <font>
      <sz val="11"/>
      <color theme="1"/>
      <name val="AcadMtavr"/>
      <family val="0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63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6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3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6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6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6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6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63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63" fillId="1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6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6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4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64" fillId="21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64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64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64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64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64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64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64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64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64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64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65" fillId="36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37" borderId="1" applyNumberFormat="0" applyAlignment="0" applyProtection="0"/>
    <xf numFmtId="0" fontId="44" fillId="38" borderId="2" applyNumberFormat="0" applyAlignment="0" applyProtection="0"/>
    <xf numFmtId="0" fontId="44" fillId="38" borderId="2" applyNumberFormat="0" applyAlignment="0" applyProtection="0"/>
    <xf numFmtId="0" fontId="44" fillId="38" borderId="2" applyNumberFormat="0" applyAlignment="0" applyProtection="0"/>
    <xf numFmtId="0" fontId="44" fillId="38" borderId="2" applyNumberFormat="0" applyAlignment="0" applyProtection="0"/>
    <xf numFmtId="0" fontId="44" fillId="38" borderId="2" applyNumberFormat="0" applyAlignment="0" applyProtection="0"/>
    <xf numFmtId="0" fontId="44" fillId="38" borderId="2" applyNumberFormat="0" applyAlignment="0" applyProtection="0"/>
    <xf numFmtId="0" fontId="44" fillId="38" borderId="2" applyNumberFormat="0" applyAlignment="0" applyProtection="0"/>
    <xf numFmtId="0" fontId="44" fillId="38" borderId="2" applyNumberFormat="0" applyAlignment="0" applyProtection="0"/>
    <xf numFmtId="0" fontId="67" fillId="39" borderId="3" applyNumberFormat="0" applyAlignment="0" applyProtection="0"/>
    <xf numFmtId="0" fontId="46" fillId="40" borderId="4" applyNumberFormat="0" applyAlignment="0" applyProtection="0"/>
    <xf numFmtId="0" fontId="46" fillId="40" borderId="4" applyNumberFormat="0" applyAlignment="0" applyProtection="0"/>
    <xf numFmtId="0" fontId="46" fillId="40" borderId="4" applyNumberFormat="0" applyAlignment="0" applyProtection="0"/>
    <xf numFmtId="0" fontId="46" fillId="40" borderId="4" applyNumberFormat="0" applyAlignment="0" applyProtection="0"/>
    <xf numFmtId="0" fontId="46" fillId="40" borderId="4" applyNumberFormat="0" applyAlignment="0" applyProtection="0"/>
    <xf numFmtId="0" fontId="46" fillId="40" borderId="4" applyNumberFormat="0" applyAlignment="0" applyProtection="0"/>
    <xf numFmtId="0" fontId="46" fillId="40" borderId="4" applyNumberFormat="0" applyAlignment="0" applyProtection="0"/>
    <xf numFmtId="0" fontId="46" fillId="40" borderId="4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70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71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72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42" borderId="1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7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75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45" borderId="13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5" fillId="46" borderId="14" applyNumberFormat="0" applyFont="0" applyAlignment="0" applyProtection="0"/>
    <xf numFmtId="0" fontId="76" fillId="37" borderId="15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" fillId="0" borderId="0">
      <alignment/>
      <protection/>
    </xf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" fillId="0" borderId="0">
      <alignment/>
      <protection/>
    </xf>
  </cellStyleXfs>
  <cellXfs count="58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20" xfId="0" applyFont="1" applyBorder="1" applyAlignment="1" quotePrefix="1">
      <alignment horizontal="center" vertical="top" wrapText="1"/>
    </xf>
    <xf numFmtId="0" fontId="6" fillId="0" borderId="20" xfId="0" applyNumberFormat="1" applyFont="1" applyBorder="1" applyAlignment="1" quotePrefix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1" fontId="6" fillId="0" borderId="20" xfId="0" applyNumberFormat="1" applyFont="1" applyBorder="1" applyAlignment="1" quotePrefix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" fillId="0" borderId="19" xfId="0" applyFont="1" applyBorder="1" applyAlignment="1" quotePrefix="1">
      <alignment horizontal="center"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47" borderId="0" xfId="419" applyFont="1" applyFill="1" applyAlignment="1" applyProtection="1">
      <alignment horizontal="center"/>
      <protection/>
    </xf>
    <xf numFmtId="0" fontId="1" fillId="0" borderId="0" xfId="419" applyFont="1" applyAlignment="1" applyProtection="1">
      <alignment horizontal="center"/>
      <protection/>
    </xf>
    <xf numFmtId="0" fontId="1" fillId="47" borderId="0" xfId="419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3" fillId="0" borderId="20" xfId="0" applyFont="1" applyBorder="1" applyAlignment="1" quotePrefix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5" fillId="0" borderId="22" xfId="0" applyFont="1" applyBorder="1" applyAlignment="1">
      <alignment vertical="top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20" xfId="0" applyFont="1" applyBorder="1" applyAlignment="1" quotePrefix="1">
      <alignment horizontal="center" vertical="top" wrapText="1"/>
    </xf>
    <xf numFmtId="0" fontId="11" fillId="0" borderId="0" xfId="0" applyFont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9" xfId="0" applyFont="1" applyFill="1" applyBorder="1" applyAlignment="1" quotePrefix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6" fillId="0" borderId="20" xfId="0" applyFont="1" applyFill="1" applyBorder="1" applyAlignment="1" quotePrefix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0" xfId="0" applyNumberFormat="1" applyFont="1" applyFill="1" applyBorder="1" applyAlignment="1">
      <alignment horizontal="center" vertical="top" wrapText="1"/>
    </xf>
    <xf numFmtId="1" fontId="14" fillId="0" borderId="20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left" vertical="top" wrapText="1"/>
    </xf>
    <xf numFmtId="9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top" wrapText="1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 quotePrefix="1">
      <alignment horizontal="center" vertical="top" wrapText="1"/>
    </xf>
    <xf numFmtId="167" fontId="14" fillId="0" borderId="20" xfId="317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14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/>
    </xf>
    <xf numFmtId="0" fontId="17" fillId="0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vertical="top" wrapText="1"/>
    </xf>
    <xf numFmtId="9" fontId="14" fillId="0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Alignment="1" applyProtection="1">
      <alignment/>
      <protection/>
    </xf>
    <xf numFmtId="0" fontId="17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 quotePrefix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" fillId="0" borderId="0" xfId="447" applyFont="1" applyProtection="1">
      <alignment/>
      <protection/>
    </xf>
    <xf numFmtId="0" fontId="14" fillId="0" borderId="20" xfId="0" applyFont="1" applyBorder="1" applyAlignment="1" quotePrefix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4" fillId="0" borderId="20" xfId="0" applyFont="1" applyBorder="1" applyAlignment="1">
      <alignment horizontal="right" vertical="top" wrapText="1"/>
    </xf>
    <xf numFmtId="167" fontId="1" fillId="0" borderId="20" xfId="317" applyFont="1" applyFill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7" fillId="0" borderId="20" xfId="0" applyFont="1" applyBorder="1" applyAlignment="1">
      <alignment vertical="center"/>
    </xf>
    <xf numFmtId="167" fontId="1" fillId="0" borderId="20" xfId="317" applyFont="1" applyBorder="1" applyAlignment="1">
      <alignment/>
    </xf>
    <xf numFmtId="1" fontId="11" fillId="0" borderId="0" xfId="0" applyNumberFormat="1" applyFont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6" fillId="0" borderId="0" xfId="447" applyFont="1" applyProtection="1">
      <alignment/>
      <protection/>
    </xf>
    <xf numFmtId="0" fontId="1" fillId="0" borderId="21" xfId="0" applyFont="1" applyBorder="1" applyAlignment="1" quotePrefix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167" fontId="1" fillId="0" borderId="20" xfId="317" applyFont="1" applyFill="1" applyBorder="1" applyAlignment="1" applyProtection="1">
      <alignment vertical="top" wrapText="1"/>
      <protection/>
    </xf>
    <xf numFmtId="0" fontId="12" fillId="0" borderId="20" xfId="0" applyFont="1" applyBorder="1" applyAlignment="1" quotePrefix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1" fillId="0" borderId="20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1" fillId="0" borderId="20" xfId="0" applyFont="1" applyBorder="1" applyAlignment="1" applyProtection="1">
      <alignment horizontal="center" vertical="top" wrapText="1"/>
      <protection/>
    </xf>
    <xf numFmtId="43" fontId="1" fillId="0" borderId="0" xfId="0" applyNumberFormat="1" applyFont="1" applyAlignment="1">
      <alignment horizontal="center" vertical="center"/>
    </xf>
    <xf numFmtId="0" fontId="8" fillId="0" borderId="20" xfId="0" applyFont="1" applyBorder="1" applyAlignment="1" quotePrefix="1">
      <alignment horizontal="center" vertical="top" wrapText="1"/>
    </xf>
    <xf numFmtId="0" fontId="8" fillId="0" borderId="20" xfId="0" applyNumberFormat="1" applyFont="1" applyBorder="1" applyAlignment="1" quotePrefix="1">
      <alignment horizontal="center" vertical="top" wrapText="1"/>
    </xf>
    <xf numFmtId="1" fontId="8" fillId="0" borderId="20" xfId="0" applyNumberFormat="1" applyFont="1" applyBorder="1" applyAlignment="1" quotePrefix="1">
      <alignment horizontal="center" vertical="top" wrapText="1"/>
    </xf>
    <xf numFmtId="0" fontId="8" fillId="0" borderId="20" xfId="0" applyNumberFormat="1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applyProtection="1">
      <alignment vertical="top"/>
      <protection/>
    </xf>
    <xf numFmtId="0" fontId="5" fillId="0" borderId="19" xfId="0" applyFont="1" applyFill="1" applyBorder="1" applyAlignment="1" applyProtection="1">
      <alignment vertical="top"/>
      <protection/>
    </xf>
    <xf numFmtId="0" fontId="6" fillId="0" borderId="20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0" fontId="6" fillId="0" borderId="20" xfId="0" applyNumberFormat="1" applyFont="1" applyFill="1" applyBorder="1" applyAlignment="1" quotePrefix="1">
      <alignment horizontal="center" vertical="top" wrapText="1"/>
    </xf>
    <xf numFmtId="0" fontId="8" fillId="2" borderId="20" xfId="0" applyFont="1" applyFill="1" applyBorder="1" applyAlignment="1" applyProtection="1">
      <alignment horizontal="left" vertical="top" wrapText="1"/>
      <protection/>
    </xf>
    <xf numFmtId="167" fontId="1" fillId="0" borderId="20" xfId="317" applyFont="1" applyFill="1" applyBorder="1" applyAlignment="1">
      <alignment vertical="top" wrapText="1"/>
    </xf>
    <xf numFmtId="0" fontId="80" fillId="0" borderId="19" xfId="0" applyFont="1" applyFill="1" applyBorder="1" applyAlignment="1">
      <alignment horizontal="center" vertical="top" wrapText="1"/>
    </xf>
    <xf numFmtId="49" fontId="80" fillId="0" borderId="20" xfId="0" applyNumberFormat="1" applyFont="1" applyFill="1" applyBorder="1" applyAlignment="1">
      <alignment horizontal="center" vertical="center" wrapText="1"/>
    </xf>
    <xf numFmtId="49" fontId="81" fillId="0" borderId="20" xfId="0" applyNumberFormat="1" applyFont="1" applyFill="1" applyBorder="1" applyAlignment="1">
      <alignment horizontal="center" vertical="top" wrapText="1"/>
    </xf>
    <xf numFmtId="0" fontId="80" fillId="0" borderId="20" xfId="0" applyFont="1" applyFill="1" applyBorder="1" applyAlignment="1">
      <alignment horizontal="center" vertical="top" wrapText="1"/>
    </xf>
    <xf numFmtId="0" fontId="80" fillId="0" borderId="21" xfId="0" applyFont="1" applyFill="1" applyBorder="1" applyAlignment="1">
      <alignment horizontal="center" vertical="top" wrapText="1"/>
    </xf>
    <xf numFmtId="0" fontId="82" fillId="0" borderId="20" xfId="0" applyFont="1" applyFill="1" applyBorder="1" applyAlignment="1">
      <alignment horizontal="center" vertical="top" wrapText="1"/>
    </xf>
    <xf numFmtId="167" fontId="80" fillId="0" borderId="20" xfId="317" applyFont="1" applyFill="1" applyBorder="1" applyAlignment="1">
      <alignment horizontal="center" vertical="top" wrapText="1"/>
    </xf>
    <xf numFmtId="0" fontId="83" fillId="0" borderId="0" xfId="0" applyFont="1" applyFill="1" applyAlignment="1">
      <alignment/>
    </xf>
    <xf numFmtId="1" fontId="8" fillId="0" borderId="20" xfId="0" applyNumberFormat="1" applyFont="1" applyFill="1" applyBorder="1" applyAlignment="1" quotePrefix="1">
      <alignment horizontal="center" vertical="top" wrapText="1"/>
    </xf>
    <xf numFmtId="0" fontId="1" fillId="0" borderId="20" xfId="446" applyFont="1" applyFill="1" applyBorder="1" applyAlignment="1" applyProtection="1">
      <alignment horizontal="center" vertical="top" wrapText="1"/>
      <protection/>
    </xf>
    <xf numFmtId="0" fontId="5" fillId="0" borderId="0" xfId="446" applyFont="1" applyProtection="1">
      <alignment/>
      <protection/>
    </xf>
    <xf numFmtId="0" fontId="6" fillId="0" borderId="0" xfId="446" applyFont="1" applyProtection="1">
      <alignment/>
      <protection/>
    </xf>
    <xf numFmtId="0" fontId="80" fillId="0" borderId="20" xfId="0" applyNumberFormat="1" applyFont="1" applyFill="1" applyBorder="1" applyAlignment="1">
      <alignment horizontal="left" vertical="top" wrapText="1"/>
    </xf>
    <xf numFmtId="0" fontId="80" fillId="0" borderId="20" xfId="0" applyFont="1" applyFill="1" applyBorder="1" applyAlignment="1" applyProtection="1">
      <alignment horizontal="left" vertical="top" wrapText="1"/>
      <protection/>
    </xf>
    <xf numFmtId="169" fontId="1" fillId="0" borderId="20" xfId="0" applyNumberFormat="1" applyFont="1" applyFill="1" applyBorder="1" applyAlignment="1">
      <alignment horizontal="center" vertical="top" wrapText="1"/>
    </xf>
    <xf numFmtId="0" fontId="14" fillId="2" borderId="20" xfId="0" applyFont="1" applyFill="1" applyBorder="1" applyAlignment="1" applyProtection="1">
      <alignment horizontal="left" vertical="top" wrapText="1"/>
      <protection/>
    </xf>
    <xf numFmtId="167" fontId="1" fillId="0" borderId="20" xfId="333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left" vertical="top" wrapText="1"/>
      <protection/>
    </xf>
    <xf numFmtId="0" fontId="84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67" fontId="1" fillId="0" borderId="20" xfId="333" applyFont="1" applyFill="1" applyBorder="1" applyAlignment="1" applyProtection="1">
      <alignment horizontal="center" vertical="top"/>
      <protection locked="0"/>
    </xf>
    <xf numFmtId="177" fontId="1" fillId="0" borderId="0" xfId="321" applyNumberFormat="1" applyFont="1" applyFill="1" applyAlignment="1" applyProtection="1">
      <alignment/>
      <protection/>
    </xf>
    <xf numFmtId="177" fontId="1" fillId="0" borderId="0" xfId="321" applyNumberFormat="1" applyFont="1" applyFill="1" applyAlignment="1" applyProtection="1">
      <alignment horizontal="right"/>
      <protection/>
    </xf>
    <xf numFmtId="177" fontId="1" fillId="0" borderId="0" xfId="321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>
      <alignment horizontal="center" vertical="center" wrapText="1"/>
    </xf>
    <xf numFmtId="167" fontId="14" fillId="0" borderId="20" xfId="32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20" xfId="0" applyFont="1" applyFill="1" applyBorder="1" applyAlignment="1">
      <alignment/>
    </xf>
    <xf numFmtId="0" fontId="6" fillId="0" borderId="20" xfId="0" applyFont="1" applyBorder="1" applyAlignment="1" quotePrefix="1">
      <alignment horizontal="center" vertical="top" wrapText="1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71" fontId="1" fillId="0" borderId="20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2" fontId="80" fillId="0" borderId="20" xfId="0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167" fontId="1" fillId="0" borderId="20" xfId="333" applyFont="1" applyFill="1" applyBorder="1" applyAlignment="1">
      <alignment vertical="top" wrapText="1"/>
    </xf>
    <xf numFmtId="0" fontId="80" fillId="48" borderId="0" xfId="0" applyFont="1" applyFill="1" applyAlignment="1">
      <alignment horizontal="center"/>
    </xf>
    <xf numFmtId="0" fontId="80" fillId="48" borderId="0" xfId="0" applyFont="1" applyFill="1" applyAlignment="1">
      <alignment/>
    </xf>
    <xf numFmtId="2" fontId="14" fillId="0" borderId="20" xfId="0" applyNumberFormat="1" applyFont="1" applyBorder="1" applyAlignment="1">
      <alignment horizontal="center"/>
    </xf>
    <xf numFmtId="167" fontId="1" fillId="0" borderId="20" xfId="333" applyFont="1" applyFill="1" applyBorder="1" applyAlignment="1" applyProtection="1">
      <alignment vertical="top" wrapText="1"/>
      <protection/>
    </xf>
    <xf numFmtId="0" fontId="8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447" applyFont="1" applyFill="1" applyBorder="1" applyAlignment="1" applyProtection="1">
      <alignment horizontal="center"/>
      <protection/>
    </xf>
    <xf numFmtId="0" fontId="1" fillId="48" borderId="20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horizontal="justify" vertical="top" wrapText="1"/>
    </xf>
    <xf numFmtId="167" fontId="1" fillId="0" borderId="20" xfId="317" applyFont="1" applyFill="1" applyBorder="1" applyAlignment="1" applyProtection="1">
      <alignment vertical="center" wrapText="1"/>
      <protection/>
    </xf>
    <xf numFmtId="0" fontId="1" fillId="0" borderId="20" xfId="447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167" fontId="1" fillId="0" borderId="20" xfId="334" applyFont="1" applyFill="1" applyBorder="1" applyAlignment="1" applyProtection="1">
      <alignment horizontal="center" vertical="top" wrapText="1"/>
      <protection/>
    </xf>
    <xf numFmtId="167" fontId="1" fillId="0" borderId="20" xfId="334" applyFont="1" applyFill="1" applyBorder="1" applyAlignment="1" applyProtection="1">
      <alignment horizontal="center" vertical="center" wrapText="1"/>
      <protection/>
    </xf>
    <xf numFmtId="0" fontId="1" fillId="0" borderId="20" xfId="447" applyFont="1" applyFill="1" applyBorder="1" applyAlignment="1" applyProtection="1">
      <alignment horizontal="center" vertical="top" wrapText="1"/>
      <protection/>
    </xf>
    <xf numFmtId="0" fontId="80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80" fillId="0" borderId="20" xfId="463" applyFont="1" applyFill="1" applyBorder="1" applyAlignment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167" fontId="1" fillId="0" borderId="20" xfId="317" applyNumberFormat="1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80" fillId="0" borderId="20" xfId="0" applyFont="1" applyFill="1" applyBorder="1" applyAlignment="1">
      <alignment vertical="top" wrapText="1"/>
    </xf>
    <xf numFmtId="0" fontId="85" fillId="0" borderId="20" xfId="0" applyFont="1" applyBorder="1" applyAlignment="1">
      <alignment vertical="top" wrapText="1"/>
    </xf>
    <xf numFmtId="0" fontId="86" fillId="0" borderId="20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1" fillId="0" borderId="20" xfId="0" applyFont="1" applyBorder="1" applyAlignment="1">
      <alignment horizontal="left" vertical="top" wrapText="1"/>
    </xf>
    <xf numFmtId="168" fontId="1" fillId="0" borderId="20" xfId="0" applyNumberFormat="1" applyFont="1" applyFill="1" applyBorder="1" applyAlignment="1">
      <alignment horizontal="center" vertical="top" wrapText="1"/>
    </xf>
    <xf numFmtId="170" fontId="1" fillId="0" borderId="20" xfId="0" applyNumberFormat="1" applyFont="1" applyFill="1" applyBorder="1" applyAlignment="1">
      <alignment horizontal="center" vertical="top" wrapText="1"/>
    </xf>
    <xf numFmtId="0" fontId="1" fillId="48" borderId="20" xfId="0" applyFont="1" applyFill="1" applyBorder="1" applyAlignment="1" applyProtection="1">
      <alignment horizontal="center" vertical="top" wrapText="1"/>
      <protection/>
    </xf>
    <xf numFmtId="0" fontId="6" fillId="0" borderId="20" xfId="0" applyFont="1" applyFill="1" applyBorder="1" applyAlignment="1" applyProtection="1" quotePrefix="1">
      <alignment horizontal="center" vertical="top" wrapText="1"/>
      <protection/>
    </xf>
    <xf numFmtId="0" fontId="1" fillId="0" borderId="20" xfId="446" applyFont="1" applyFill="1" applyBorder="1" applyAlignment="1" applyProtection="1">
      <alignment horizontal="left" vertical="top" wrapText="1"/>
      <protection/>
    </xf>
    <xf numFmtId="167" fontId="1" fillId="0" borderId="20" xfId="321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left" vertical="top" wrapText="1"/>
    </xf>
    <xf numFmtId="49" fontId="14" fillId="0" borderId="20" xfId="0" applyNumberFormat="1" applyFont="1" applyFill="1" applyBorder="1" applyAlignment="1" quotePrefix="1">
      <alignment horizontal="center" vertical="top" wrapText="1"/>
    </xf>
    <xf numFmtId="49" fontId="3" fillId="0" borderId="20" xfId="0" applyNumberFormat="1" applyFont="1" applyFill="1" applyBorder="1" applyAlignment="1" quotePrefix="1">
      <alignment horizontal="center" vertical="top" wrapText="1"/>
    </xf>
    <xf numFmtId="49" fontId="14" fillId="0" borderId="20" xfId="333" applyNumberFormat="1" applyFont="1" applyFill="1" applyBorder="1" applyAlignment="1" quotePrefix="1">
      <alignment horizontal="center" vertical="top" wrapText="1"/>
    </xf>
    <xf numFmtId="49" fontId="14" fillId="0" borderId="20" xfId="333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6" fillId="0" borderId="20" xfId="447" applyFont="1" applyFill="1" applyBorder="1" applyAlignment="1" applyProtection="1" quotePrefix="1">
      <alignment horizontal="center" vertical="center" wrapText="1"/>
      <protection/>
    </xf>
    <xf numFmtId="2" fontId="1" fillId="0" borderId="20" xfId="33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7" fillId="0" borderId="0" xfId="0" applyFont="1" applyFill="1" applyAlignment="1" applyProtection="1">
      <alignment/>
      <protection/>
    </xf>
    <xf numFmtId="2" fontId="1" fillId="0" borderId="20" xfId="33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2" fontId="14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/>
      <protection/>
    </xf>
    <xf numFmtId="0" fontId="1" fillId="0" borderId="0" xfId="447" applyFont="1" applyFill="1" applyProtection="1">
      <alignment/>
      <protection/>
    </xf>
    <xf numFmtId="2" fontId="1" fillId="0" borderId="20" xfId="333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2" fontId="14" fillId="0" borderId="20" xfId="333" applyNumberFormat="1" applyFont="1" applyFill="1" applyBorder="1" applyAlignment="1">
      <alignment horizontal="center" vertical="center" wrapText="1"/>
    </xf>
    <xf numFmtId="4" fontId="14" fillId="0" borderId="20" xfId="333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" fontId="1" fillId="0" borderId="20" xfId="333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333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/>
    </xf>
    <xf numFmtId="2" fontId="16" fillId="0" borderId="20" xfId="333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14" fillId="0" borderId="20" xfId="526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 applyProtection="1" quotePrefix="1">
      <alignment horizontal="center" vertical="top" wrapText="1"/>
      <protection/>
    </xf>
    <xf numFmtId="0" fontId="13" fillId="0" borderId="20" xfId="0" applyFont="1" applyFill="1" applyBorder="1" applyAlignment="1" quotePrefix="1">
      <alignment horizontal="center" vertical="top" wrapText="1"/>
    </xf>
    <xf numFmtId="0" fontId="11" fillId="0" borderId="20" xfId="0" applyFont="1" applyBorder="1" applyAlignment="1">
      <alignment/>
    </xf>
    <xf numFmtId="0" fontId="5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/>
    </xf>
    <xf numFmtId="0" fontId="1" fillId="48" borderId="20" xfId="0" applyFont="1" applyFill="1" applyBorder="1" applyAlignment="1">
      <alignment horizontal="center" vertical="top" wrapText="1"/>
    </xf>
    <xf numFmtId="167" fontId="1" fillId="0" borderId="20" xfId="333" applyFont="1" applyFill="1" applyBorder="1" applyAlignment="1">
      <alignment vertical="center" wrapText="1"/>
    </xf>
    <xf numFmtId="2" fontId="15" fillId="0" borderId="20" xfId="333" applyNumberFormat="1" applyFont="1" applyFill="1" applyBorder="1" applyAlignment="1">
      <alignment horizontal="center" vertical="center" wrapText="1"/>
    </xf>
    <xf numFmtId="169" fontId="1" fillId="0" borderId="20" xfId="0" applyNumberFormat="1" applyFont="1" applyFill="1" applyBorder="1" applyAlignment="1">
      <alignment horizontal="center" vertical="center" wrapText="1"/>
    </xf>
    <xf numFmtId="168" fontId="1" fillId="0" borderId="20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167" fontId="15" fillId="0" borderId="20" xfId="333" applyFont="1" applyFill="1" applyBorder="1" applyAlignment="1" applyProtection="1">
      <alignment vertical="center" wrapText="1"/>
      <protection/>
    </xf>
    <xf numFmtId="167" fontId="15" fillId="0" borderId="20" xfId="333" applyFont="1" applyFill="1" applyBorder="1" applyAlignment="1" applyProtection="1">
      <alignment vertical="top" wrapText="1"/>
      <protection/>
    </xf>
    <xf numFmtId="0" fontId="1" fillId="48" borderId="20" xfId="446" applyFont="1" applyFill="1" applyBorder="1" applyAlignment="1" applyProtection="1">
      <alignment horizontal="center" vertical="top"/>
      <protection/>
    </xf>
    <xf numFmtId="49" fontId="13" fillId="0" borderId="20" xfId="333" applyNumberFormat="1" applyFont="1" applyBorder="1" applyAlignment="1" quotePrefix="1">
      <alignment horizontal="center" vertical="top" wrapText="1"/>
    </xf>
    <xf numFmtId="167" fontId="81" fillId="0" borderId="20" xfId="333" applyFont="1" applyFill="1" applyBorder="1" applyAlignment="1" quotePrefix="1">
      <alignment horizontal="center" vertical="center" wrapText="1"/>
    </xf>
    <xf numFmtId="49" fontId="13" fillId="0" borderId="28" xfId="333" applyNumberFormat="1" applyFont="1" applyBorder="1" applyAlignment="1" quotePrefix="1">
      <alignment horizontal="center" vertical="top" wrapText="1"/>
    </xf>
    <xf numFmtId="167" fontId="13" fillId="0" borderId="20" xfId="333" applyNumberFormat="1" applyFont="1" applyBorder="1" applyAlignment="1" quotePrefix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20" xfId="333" applyNumberFormat="1" applyFont="1" applyBorder="1" applyAlignment="1">
      <alignment horizontal="center" vertical="center" wrapText="1"/>
    </xf>
    <xf numFmtId="43" fontId="1" fillId="0" borderId="20" xfId="333" applyNumberFormat="1" applyFont="1" applyFill="1" applyBorder="1" applyAlignment="1" applyProtection="1">
      <alignment vertical="center" wrapText="1"/>
      <protection locked="0"/>
    </xf>
    <xf numFmtId="167" fontId="1" fillId="0" borderId="20" xfId="333" applyNumberFormat="1" applyFont="1" applyFill="1" applyBorder="1" applyAlignment="1" applyProtection="1">
      <alignment horizontal="center" vertical="center" wrapText="1"/>
      <protection locked="0"/>
    </xf>
    <xf numFmtId="43" fontId="1" fillId="0" borderId="20" xfId="333" applyNumberFormat="1" applyFont="1" applyFill="1" applyBorder="1" applyAlignment="1" applyProtection="1">
      <alignment horizontal="center" vertical="center" wrapText="1"/>
      <protection locked="0"/>
    </xf>
    <xf numFmtId="167" fontId="1" fillId="0" borderId="20" xfId="333" applyNumberFormat="1" applyFont="1" applyBorder="1" applyAlignment="1">
      <alignment vertical="center" wrapText="1"/>
    </xf>
    <xf numFmtId="43" fontId="1" fillId="0" borderId="20" xfId="333" applyNumberFormat="1" applyFont="1" applyFill="1" applyBorder="1" applyAlignment="1" applyProtection="1">
      <alignment horizontal="center"/>
      <protection locked="0"/>
    </xf>
    <xf numFmtId="167" fontId="1" fillId="0" borderId="20" xfId="333" applyNumberFormat="1" applyFont="1" applyFill="1" applyBorder="1" applyAlignment="1" applyProtection="1">
      <alignment horizontal="center" vertical="center" wrapText="1"/>
      <protection/>
    </xf>
    <xf numFmtId="0" fontId="14" fillId="0" borderId="20" xfId="419" applyNumberFormat="1" applyFont="1" applyFill="1" applyBorder="1" applyAlignment="1">
      <alignment horizontal="center"/>
      <protection/>
    </xf>
    <xf numFmtId="0" fontId="14" fillId="0" borderId="20" xfId="419" applyFont="1" applyBorder="1" applyAlignment="1">
      <alignment horizontal="center"/>
      <protection/>
    </xf>
    <xf numFmtId="0" fontId="14" fillId="0" borderId="20" xfId="419" applyFont="1" applyBorder="1" applyAlignment="1">
      <alignment horizontal="right"/>
      <protection/>
    </xf>
    <xf numFmtId="43" fontId="14" fillId="0" borderId="20" xfId="333" applyNumberFormat="1" applyFont="1" applyBorder="1" applyAlignment="1">
      <alignment horizontal="center"/>
    </xf>
    <xf numFmtId="167" fontId="80" fillId="0" borderId="20" xfId="333" applyFont="1" applyFill="1" applyBorder="1" applyAlignment="1">
      <alignment horizontal="center" vertical="center"/>
    </xf>
    <xf numFmtId="43" fontId="14" fillId="0" borderId="20" xfId="333" applyNumberFormat="1" applyFont="1" applyFill="1" applyBorder="1" applyAlignment="1" applyProtection="1">
      <alignment/>
      <protection locked="0"/>
    </xf>
    <xf numFmtId="43" fontId="14" fillId="0" borderId="20" xfId="333" applyNumberFormat="1" applyFont="1" applyFill="1" applyBorder="1" applyAlignment="1">
      <alignment horizontal="center" wrapText="1"/>
    </xf>
    <xf numFmtId="167" fontId="14" fillId="0" borderId="20" xfId="333" applyNumberFormat="1" applyFont="1" applyFill="1" applyBorder="1" applyAlignment="1" applyProtection="1">
      <alignment horizontal="center"/>
      <protection locked="0"/>
    </xf>
    <xf numFmtId="43" fontId="14" fillId="0" borderId="20" xfId="333" applyNumberFormat="1" applyFont="1" applyFill="1" applyBorder="1" applyAlignment="1" applyProtection="1">
      <alignment horizontal="center"/>
      <protection locked="0"/>
    </xf>
    <xf numFmtId="0" fontId="14" fillId="0" borderId="20" xfId="419" applyNumberFormat="1" applyFont="1" applyFill="1" applyBorder="1" applyAlignment="1">
      <alignment horizontal="center" vertical="center" wrapText="1"/>
      <protection/>
    </xf>
    <xf numFmtId="0" fontId="14" fillId="0" borderId="20" xfId="419" applyFont="1" applyBorder="1" applyAlignment="1">
      <alignment horizontal="center" vertical="center" wrapText="1"/>
      <protection/>
    </xf>
    <xf numFmtId="0" fontId="14" fillId="0" borderId="20" xfId="419" applyFont="1" applyBorder="1" applyAlignment="1">
      <alignment horizontal="left" vertical="center" wrapText="1"/>
      <protection/>
    </xf>
    <xf numFmtId="43" fontId="14" fillId="0" borderId="20" xfId="333" applyNumberFormat="1" applyFont="1" applyBorder="1" applyAlignment="1">
      <alignment horizontal="center" vertical="center" wrapText="1"/>
    </xf>
    <xf numFmtId="167" fontId="80" fillId="0" borderId="20" xfId="333" applyFont="1" applyFill="1" applyBorder="1" applyAlignment="1">
      <alignment horizontal="center" vertical="center" wrapText="1"/>
    </xf>
    <xf numFmtId="43" fontId="14" fillId="0" borderId="20" xfId="333" applyNumberFormat="1" applyFont="1" applyFill="1" applyBorder="1" applyAlignment="1" applyProtection="1">
      <alignment vertical="center" wrapText="1"/>
      <protection locked="0"/>
    </xf>
    <xf numFmtId="43" fontId="14" fillId="0" borderId="20" xfId="333" applyNumberFormat="1" applyFont="1" applyFill="1" applyBorder="1" applyAlignment="1">
      <alignment horizontal="center" vertical="center" wrapText="1"/>
    </xf>
    <xf numFmtId="167" fontId="14" fillId="0" borderId="20" xfId="333" applyNumberFormat="1" applyFont="1" applyFill="1" applyBorder="1" applyAlignment="1" applyProtection="1">
      <alignment horizontal="center" vertical="center" wrapText="1"/>
      <protection locked="0"/>
    </xf>
    <xf numFmtId="43" fontId="14" fillId="0" borderId="20" xfId="333" applyNumberFormat="1" applyFont="1" applyFill="1" applyBorder="1" applyAlignment="1" applyProtection="1">
      <alignment horizontal="center" vertical="center" wrapText="1"/>
      <protection locked="0"/>
    </xf>
    <xf numFmtId="167" fontId="14" fillId="0" borderId="20" xfId="333" applyNumberFormat="1" applyFont="1" applyBorder="1" applyAlignment="1">
      <alignment vertical="center" wrapText="1"/>
    </xf>
    <xf numFmtId="43" fontId="14" fillId="0" borderId="20" xfId="333" applyNumberFormat="1" applyFont="1" applyFill="1" applyBorder="1" applyAlignment="1">
      <alignment horizontal="center"/>
    </xf>
    <xf numFmtId="167" fontId="14" fillId="0" borderId="20" xfId="333" applyNumberFormat="1" applyFont="1" applyBorder="1" applyAlignment="1">
      <alignment/>
    </xf>
    <xf numFmtId="4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3" fontId="1" fillId="0" borderId="20" xfId="333" applyNumberFormat="1" applyFont="1" applyBorder="1" applyAlignment="1">
      <alignment horizontal="center"/>
    </xf>
    <xf numFmtId="43" fontId="1" fillId="0" borderId="20" xfId="333" applyNumberFormat="1" applyFont="1" applyFill="1" applyBorder="1" applyAlignment="1" applyProtection="1">
      <alignment/>
      <protection locked="0"/>
    </xf>
    <xf numFmtId="43" fontId="1" fillId="0" borderId="20" xfId="333" applyNumberFormat="1" applyFont="1" applyFill="1" applyBorder="1" applyAlignment="1">
      <alignment horizontal="center" wrapText="1"/>
    </xf>
    <xf numFmtId="167" fontId="1" fillId="0" borderId="20" xfId="333" applyNumberFormat="1" applyFont="1" applyFill="1" applyBorder="1" applyAlignment="1" applyProtection="1">
      <alignment horizontal="center"/>
      <protection locked="0"/>
    </xf>
    <xf numFmtId="43" fontId="1" fillId="0" borderId="20" xfId="333" applyNumberFormat="1" applyFont="1" applyFill="1" applyBorder="1" applyAlignment="1">
      <alignment horizontal="center"/>
    </xf>
    <xf numFmtId="43" fontId="1" fillId="0" borderId="20" xfId="333" applyNumberFormat="1" applyFont="1" applyFill="1" applyBorder="1" applyAlignment="1">
      <alignment horizontal="center" vertical="center" wrapText="1"/>
    </xf>
    <xf numFmtId="167" fontId="1" fillId="0" borderId="20" xfId="333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43" fontId="1" fillId="0" borderId="20" xfId="333" applyNumberFormat="1" applyFont="1" applyBorder="1" applyAlignment="1">
      <alignment horizontal="center" vertical="top" wrapText="1"/>
    </xf>
    <xf numFmtId="167" fontId="1" fillId="0" borderId="20" xfId="333" applyNumberFormat="1" applyFont="1" applyBorder="1" applyAlignment="1">
      <alignment/>
    </xf>
    <xf numFmtId="167" fontId="1" fillId="0" borderId="20" xfId="333" applyNumberFormat="1" applyFont="1" applyFill="1" applyBorder="1" applyAlignment="1">
      <alignment horizontal="center"/>
    </xf>
    <xf numFmtId="167" fontId="1" fillId="0" borderId="20" xfId="333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justify" wrapText="1"/>
    </xf>
    <xf numFmtId="2" fontId="5" fillId="0" borderId="20" xfId="0" applyNumberFormat="1" applyFont="1" applyFill="1" applyBorder="1" applyAlignment="1">
      <alignment horizontal="center" vertical="center" wrapText="1"/>
    </xf>
    <xf numFmtId="167" fontId="1" fillId="0" borderId="20" xfId="333" applyNumberFormat="1" applyFont="1" applyFill="1" applyBorder="1" applyAlignment="1">
      <alignment horizontal="center" vertical="top" wrapText="1"/>
    </xf>
    <xf numFmtId="43" fontId="1" fillId="0" borderId="20" xfId="333" applyNumberFormat="1" applyFont="1" applyFill="1" applyBorder="1" applyAlignment="1">
      <alignment horizontal="center" vertical="top" wrapText="1"/>
    </xf>
    <xf numFmtId="43" fontId="1" fillId="0" borderId="20" xfId="333" applyNumberFormat="1" applyFont="1" applyFill="1" applyBorder="1" applyAlignment="1" applyProtection="1">
      <alignment horizontal="center" vertical="top" wrapText="1"/>
      <protection locked="0"/>
    </xf>
    <xf numFmtId="167" fontId="1" fillId="0" borderId="20" xfId="333" applyNumberFormat="1" applyFont="1" applyFill="1" applyBorder="1" applyAlignment="1" applyProtection="1">
      <alignment horizontal="center" vertical="top" wrapText="1"/>
      <protection/>
    </xf>
    <xf numFmtId="43" fontId="1" fillId="0" borderId="20" xfId="333" applyNumberFormat="1" applyFont="1" applyFill="1" applyBorder="1" applyAlignment="1" applyProtection="1">
      <alignment vertical="top"/>
      <protection locked="0"/>
    </xf>
    <xf numFmtId="2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67" fontId="1" fillId="0" borderId="20" xfId="333" applyFont="1" applyFill="1" applyBorder="1" applyAlignment="1">
      <alignment horizontal="center" vertical="top" wrapText="1"/>
    </xf>
    <xf numFmtId="0" fontId="1" fillId="0" borderId="20" xfId="447" applyFont="1" applyFill="1" applyBorder="1" applyAlignment="1" applyProtection="1">
      <alignment vertical="top" wrapText="1"/>
      <protection/>
    </xf>
    <xf numFmtId="167" fontId="84" fillId="0" borderId="20" xfId="333" applyFont="1" applyFill="1" applyBorder="1" applyAlignment="1" applyProtection="1">
      <alignment vertical="top" wrapText="1"/>
      <protection/>
    </xf>
    <xf numFmtId="2" fontId="1" fillId="0" borderId="20" xfId="392" applyNumberFormat="1" applyFont="1" applyFill="1" applyBorder="1" applyAlignment="1" applyProtection="1">
      <alignment horizontal="center" vertical="center" wrapText="1"/>
      <protection/>
    </xf>
    <xf numFmtId="9" fontId="14" fillId="0" borderId="20" xfId="497" applyFont="1" applyFill="1" applyBorder="1" applyAlignment="1" applyProtection="1">
      <alignment horizontal="center" vertical="top" wrapText="1"/>
      <protection locked="0"/>
    </xf>
    <xf numFmtId="167" fontId="1" fillId="0" borderId="19" xfId="333" applyNumberFormat="1" applyFont="1" applyFill="1" applyBorder="1" applyAlignment="1">
      <alignment horizontal="center" vertical="top"/>
    </xf>
    <xf numFmtId="167" fontId="1" fillId="0" borderId="20" xfId="333" applyNumberFormat="1" applyFont="1" applyFill="1" applyBorder="1" applyAlignment="1">
      <alignment horizontal="center" vertical="top"/>
    </xf>
    <xf numFmtId="43" fontId="1" fillId="0" borderId="20" xfId="333" applyNumberFormat="1" applyFont="1" applyFill="1" applyBorder="1" applyAlignment="1">
      <alignment horizontal="center" vertical="top"/>
    </xf>
    <xf numFmtId="43" fontId="1" fillId="0" borderId="20" xfId="333" applyNumberFormat="1" applyFont="1" applyFill="1" applyBorder="1" applyAlignment="1" applyProtection="1">
      <alignment horizontal="center" vertical="top"/>
      <protection locked="0"/>
    </xf>
    <xf numFmtId="43" fontId="1" fillId="0" borderId="20" xfId="333" applyNumberFormat="1" applyFont="1" applyBorder="1" applyAlignment="1">
      <alignment horizontal="center" vertical="top"/>
    </xf>
    <xf numFmtId="0" fontId="14" fillId="0" borderId="20" xfId="419" applyFont="1" applyBorder="1" applyAlignment="1">
      <alignment horizontal="left" wrapText="1"/>
      <protection/>
    </xf>
    <xf numFmtId="9" fontId="14" fillId="0" borderId="20" xfId="497" applyFont="1" applyFill="1" applyBorder="1" applyAlignment="1" applyProtection="1">
      <alignment horizontal="center" vertical="top"/>
      <protection locked="0"/>
    </xf>
    <xf numFmtId="43" fontId="14" fillId="0" borderId="20" xfId="333" applyNumberFormat="1" applyFont="1" applyFill="1" applyBorder="1" applyAlignment="1">
      <alignment vertical="top" wrapText="1"/>
    </xf>
    <xf numFmtId="167" fontId="14" fillId="0" borderId="20" xfId="333" applyNumberFormat="1" applyFont="1" applyFill="1" applyBorder="1" applyAlignment="1" applyProtection="1">
      <alignment vertical="top"/>
      <protection locked="0"/>
    </xf>
    <xf numFmtId="43" fontId="14" fillId="0" borderId="20" xfId="333" applyNumberFormat="1" applyFont="1" applyFill="1" applyBorder="1" applyAlignment="1">
      <alignment vertical="top"/>
    </xf>
    <xf numFmtId="43" fontId="14" fillId="0" borderId="20" xfId="333" applyNumberFormat="1" applyFont="1" applyFill="1" applyBorder="1" applyAlignment="1" applyProtection="1">
      <alignment vertical="top"/>
      <protection locked="0"/>
    </xf>
    <xf numFmtId="43" fontId="14" fillId="0" borderId="20" xfId="333" applyNumberFormat="1" applyFont="1" applyBorder="1" applyAlignment="1">
      <alignment vertical="top"/>
    </xf>
    <xf numFmtId="167" fontId="14" fillId="0" borderId="20" xfId="333" applyNumberFormat="1" applyFont="1" applyBorder="1" applyAlignment="1">
      <alignment vertical="top"/>
    </xf>
    <xf numFmtId="0" fontId="14" fillId="0" borderId="20" xfId="419" applyFont="1" applyFill="1" applyBorder="1" applyAlignment="1">
      <alignment horizontal="center" vertical="top"/>
      <protection/>
    </xf>
    <xf numFmtId="49" fontId="1" fillId="0" borderId="20" xfId="0" applyNumberFormat="1" applyFont="1" applyFill="1" applyBorder="1" applyAlignment="1" applyProtection="1">
      <alignment vertical="top" wrapText="1"/>
      <protection/>
    </xf>
    <xf numFmtId="2" fontId="1" fillId="0" borderId="20" xfId="334" applyNumberFormat="1" applyFont="1" applyFill="1" applyBorder="1" applyAlignment="1" applyProtection="1">
      <alignment horizontal="center" vertical="center" wrapText="1"/>
      <protection/>
    </xf>
    <xf numFmtId="0" fontId="1" fillId="0" borderId="20" xfId="447" applyFont="1" applyFill="1" applyBorder="1" applyAlignment="1" applyProtection="1">
      <alignment horizontal="center" vertical="top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2" fontId="15" fillId="0" borderId="20" xfId="334" applyNumberFormat="1" applyFont="1" applyFill="1" applyBorder="1" applyAlignment="1" applyProtection="1">
      <alignment horizontal="center" vertical="center" wrapText="1"/>
      <protection/>
    </xf>
    <xf numFmtId="49" fontId="1" fillId="0" borderId="20" xfId="447" applyNumberFormat="1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 quotePrefix="1">
      <alignment horizontal="center" vertical="top" wrapText="1"/>
      <protection/>
    </xf>
    <xf numFmtId="2" fontId="6" fillId="0" borderId="20" xfId="333" applyNumberFormat="1" applyFont="1" applyFill="1" applyBorder="1" applyAlignment="1" applyProtection="1">
      <alignment horizontal="center" vertical="center" wrapText="1"/>
      <protection/>
    </xf>
    <xf numFmtId="2" fontId="1" fillId="0" borderId="20" xfId="333" applyNumberFormat="1" applyFont="1" applyFill="1" applyBorder="1" applyAlignment="1" applyProtection="1">
      <alignment horizontal="center" vertical="top" wrapText="1"/>
      <protection/>
    </xf>
    <xf numFmtId="49" fontId="1" fillId="0" borderId="20" xfId="447" applyNumberFormat="1" applyFont="1" applyFill="1" applyBorder="1" applyAlignment="1" applyProtection="1">
      <alignment horizontal="center" vertical="top" wrapText="1"/>
      <protection/>
    </xf>
    <xf numFmtId="2" fontId="6" fillId="0" borderId="20" xfId="334" applyNumberFormat="1" applyFont="1" applyFill="1" applyBorder="1" applyAlignment="1" applyProtection="1">
      <alignment horizontal="center" vertical="center" wrapText="1"/>
      <protection/>
    </xf>
    <xf numFmtId="0" fontId="1" fillId="47" borderId="2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167" fontId="1" fillId="0" borderId="20" xfId="32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2" fillId="0" borderId="20" xfId="0" applyFont="1" applyFill="1" applyBorder="1" applyAlignment="1">
      <alignment/>
    </xf>
    <xf numFmtId="0" fontId="23" fillId="48" borderId="20" xfId="0" applyFont="1" applyFill="1" applyBorder="1" applyAlignment="1">
      <alignment horizontal="center" vertical="top" wrapText="1"/>
    </xf>
    <xf numFmtId="49" fontId="23" fillId="48" borderId="20" xfId="0" applyNumberFormat="1" applyFont="1" applyFill="1" applyBorder="1" applyAlignment="1">
      <alignment horizontal="center" vertical="top" wrapText="1"/>
    </xf>
    <xf numFmtId="2" fontId="23" fillId="0" borderId="20" xfId="0" applyNumberFormat="1" applyFont="1" applyFill="1" applyBorder="1" applyAlignment="1">
      <alignment horizontal="center" vertical="center" wrapText="1"/>
    </xf>
    <xf numFmtId="2" fontId="55" fillId="48" borderId="20" xfId="0" applyNumberFormat="1" applyFont="1" applyFill="1" applyBorder="1" applyAlignment="1">
      <alignment horizontal="center" vertical="center" wrapText="1"/>
    </xf>
    <xf numFmtId="2" fontId="23" fillId="48" borderId="20" xfId="0" applyNumberFormat="1" applyFont="1" applyFill="1" applyBorder="1" applyAlignment="1">
      <alignment horizontal="center" vertical="center" wrapText="1"/>
    </xf>
    <xf numFmtId="0" fontId="1" fillId="48" borderId="0" xfId="0" applyFont="1" applyFill="1" applyAlignment="1">
      <alignment/>
    </xf>
    <xf numFmtId="0" fontId="11" fillId="48" borderId="0" xfId="0" applyFont="1" applyFill="1" applyAlignment="1">
      <alignment/>
    </xf>
    <xf numFmtId="174" fontId="1" fillId="0" borderId="20" xfId="333" applyNumberFormat="1" applyFont="1" applyFill="1" applyBorder="1" applyAlignment="1" applyProtection="1">
      <alignment vertical="center" wrapText="1"/>
      <protection/>
    </xf>
    <xf numFmtId="167" fontId="1" fillId="0" borderId="20" xfId="317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quotePrefix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2" fontId="20" fillId="0" borderId="20" xfId="0" applyNumberFormat="1" applyFont="1" applyBorder="1" applyAlignment="1">
      <alignment horizontal="center" vertical="top" wrapText="1"/>
    </xf>
    <xf numFmtId="174" fontId="1" fillId="0" borderId="20" xfId="333" applyNumberFormat="1" applyFont="1" applyFill="1" applyBorder="1" applyAlignment="1">
      <alignment vertical="top" wrapText="1"/>
    </xf>
    <xf numFmtId="2" fontId="80" fillId="48" borderId="20" xfId="0" applyNumberFormat="1" applyFont="1" applyFill="1" applyBorder="1" applyAlignment="1" quotePrefix="1">
      <alignment horizontal="center" vertical="top" wrapText="1"/>
    </xf>
    <xf numFmtId="2" fontId="80" fillId="48" borderId="20" xfId="0" applyNumberFormat="1" applyFont="1" applyFill="1" applyBorder="1" applyAlignment="1">
      <alignment horizontal="center"/>
    </xf>
    <xf numFmtId="2" fontId="80" fillId="48" borderId="20" xfId="0" applyNumberFormat="1" applyFont="1" applyFill="1" applyBorder="1" applyAlignment="1">
      <alignment horizontal="center" vertical="top" wrapText="1"/>
    </xf>
    <xf numFmtId="2" fontId="1" fillId="0" borderId="20" xfId="333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 applyProtection="1" quotePrefix="1">
      <alignment vertical="top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6" fillId="0" borderId="20" xfId="447" applyFont="1" applyFill="1" applyBorder="1" applyAlignment="1" applyProtection="1" quotePrefix="1">
      <alignment vertical="top" wrapText="1"/>
      <protection/>
    </xf>
    <xf numFmtId="0" fontId="1" fillId="0" borderId="20" xfId="0" applyFont="1" applyFill="1" applyBorder="1" applyAlignment="1" applyProtection="1">
      <alignment horizontal="center" vertical="top"/>
      <protection/>
    </xf>
    <xf numFmtId="0" fontId="80" fillId="0" borderId="20" xfId="0" applyNumberFormat="1" applyFont="1" applyFill="1" applyBorder="1" applyAlignment="1">
      <alignment horizontal="center" vertical="top" wrapText="1"/>
    </xf>
    <xf numFmtId="0" fontId="1" fillId="48" borderId="20" xfId="446" applyFont="1" applyFill="1" applyBorder="1" applyAlignment="1" applyProtection="1">
      <alignment horizontal="center" vertical="top" wrapText="1"/>
      <protection/>
    </xf>
    <xf numFmtId="0" fontId="6" fillId="0" borderId="20" xfId="446" applyFont="1" applyFill="1" applyBorder="1" applyAlignment="1" applyProtection="1" quotePrefix="1">
      <alignment horizontal="center" vertical="top" wrapText="1"/>
      <protection/>
    </xf>
    <xf numFmtId="0" fontId="6" fillId="0" borderId="20" xfId="447" applyFont="1" applyFill="1" applyBorder="1" applyAlignment="1" applyProtection="1" quotePrefix="1">
      <alignment horizontal="center" vertical="top" wrapText="1"/>
      <protection/>
    </xf>
    <xf numFmtId="167" fontId="80" fillId="0" borderId="20" xfId="317" applyFont="1" applyFill="1" applyBorder="1" applyAlignment="1" applyProtection="1">
      <alignment vertical="center" wrapText="1"/>
      <protection/>
    </xf>
    <xf numFmtId="0" fontId="1" fillId="0" borderId="20" xfId="446" applyFont="1" applyFill="1" applyBorder="1" applyAlignment="1" applyProtection="1">
      <alignment horizontal="center" vertical="top"/>
      <protection/>
    </xf>
    <xf numFmtId="167" fontId="1" fillId="0" borderId="20" xfId="321" applyFont="1" applyFill="1" applyBorder="1" applyAlignment="1" applyProtection="1">
      <alignment vertical="center" wrapText="1"/>
      <protection/>
    </xf>
    <xf numFmtId="2" fontId="82" fillId="0" borderId="20" xfId="0" applyNumberFormat="1" applyFont="1" applyFill="1" applyBorder="1" applyAlignment="1">
      <alignment horizontal="center" vertical="top" wrapText="1"/>
    </xf>
    <xf numFmtId="0" fontId="6" fillId="0" borderId="20" xfId="446" applyFont="1" applyFill="1" applyBorder="1" applyAlignment="1" applyProtection="1" quotePrefix="1">
      <alignment vertical="top" wrapText="1"/>
      <protection/>
    </xf>
    <xf numFmtId="0" fontId="1" fillId="0" borderId="20" xfId="446" applyFont="1" applyFill="1" applyBorder="1" applyAlignment="1" applyProtection="1">
      <alignment vertical="top" wrapText="1"/>
      <protection/>
    </xf>
    <xf numFmtId="0" fontId="1" fillId="0" borderId="20" xfId="446" applyFont="1" applyFill="1" applyBorder="1" applyAlignment="1" applyProtection="1" quotePrefix="1">
      <alignment horizontal="center" vertical="top" wrapText="1"/>
      <protection/>
    </xf>
    <xf numFmtId="0" fontId="80" fillId="0" borderId="20" xfId="0" applyFont="1" applyFill="1" applyBorder="1" applyAlignment="1">
      <alignment horizontal="left" vertical="center" wrapText="1"/>
    </xf>
    <xf numFmtId="167" fontId="2" fillId="0" borderId="20" xfId="333" applyFont="1" applyFill="1" applyBorder="1" applyAlignment="1" applyProtection="1">
      <alignment vertical="top" wrapText="1"/>
      <protection/>
    </xf>
    <xf numFmtId="0" fontId="87" fillId="0" borderId="20" xfId="0" applyFont="1" applyFill="1" applyBorder="1" applyAlignment="1" quotePrefix="1">
      <alignment horizontal="center" vertical="top" wrapText="1"/>
    </xf>
    <xf numFmtId="2" fontId="80" fillId="0" borderId="20" xfId="0" applyNumberFormat="1" applyFont="1" applyFill="1" applyBorder="1" applyAlignment="1">
      <alignment horizontal="center" vertical="center" wrapText="1"/>
    </xf>
    <xf numFmtId="0" fontId="81" fillId="0" borderId="20" xfId="0" applyFont="1" applyFill="1" applyBorder="1" applyAlignment="1" quotePrefix="1">
      <alignment horizontal="center" vertical="top" wrapText="1"/>
    </xf>
    <xf numFmtId="0" fontId="80" fillId="0" borderId="20" xfId="0" applyFont="1" applyFill="1" applyBorder="1" applyAlignment="1">
      <alignment horizontal="left" vertical="top" wrapText="1"/>
    </xf>
    <xf numFmtId="2" fontId="82" fillId="0" borderId="20" xfId="0" applyNumberFormat="1" applyFont="1" applyFill="1" applyBorder="1" applyAlignment="1">
      <alignment horizontal="center" vertical="center" wrapText="1"/>
    </xf>
    <xf numFmtId="2" fontId="82" fillId="48" borderId="20" xfId="0" applyNumberFormat="1" applyFont="1" applyFill="1" applyBorder="1" applyAlignment="1">
      <alignment horizontal="center" vertical="center" wrapText="1"/>
    </xf>
    <xf numFmtId="0" fontId="87" fillId="48" borderId="20" xfId="0" applyFont="1" applyFill="1" applyBorder="1" applyAlignment="1" quotePrefix="1">
      <alignment horizontal="center" vertical="top" wrapText="1"/>
    </xf>
    <xf numFmtId="0" fontId="81" fillId="48" borderId="20" xfId="0" applyFont="1" applyFill="1" applyBorder="1" applyAlignment="1" quotePrefix="1">
      <alignment horizontal="center" vertical="top" wrapText="1"/>
    </xf>
    <xf numFmtId="0" fontId="80" fillId="48" borderId="20" xfId="0" applyFont="1" applyFill="1" applyBorder="1" applyAlignment="1">
      <alignment horizontal="left" vertical="top" wrapText="1"/>
    </xf>
    <xf numFmtId="0" fontId="80" fillId="48" borderId="20" xfId="0" applyFont="1" applyFill="1" applyBorder="1" applyAlignment="1">
      <alignment horizontal="center" vertical="top" wrapText="1"/>
    </xf>
    <xf numFmtId="0" fontId="13" fillId="0" borderId="21" xfId="0" applyFont="1" applyBorder="1" applyAlignment="1" quotePrefix="1">
      <alignment horizontal="center" vertical="top" wrapText="1"/>
    </xf>
    <xf numFmtId="167" fontId="1" fillId="0" borderId="20" xfId="317" applyFont="1" applyBorder="1" applyAlignment="1">
      <alignment vertical="top" wrapText="1"/>
    </xf>
    <xf numFmtId="0" fontId="6" fillId="0" borderId="20" xfId="446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 quotePrefix="1">
      <alignment horizontal="center" vertical="top" wrapText="1"/>
      <protection/>
    </xf>
    <xf numFmtId="0" fontId="14" fillId="0" borderId="20" xfId="446" applyFont="1" applyFill="1" applyBorder="1" applyAlignment="1" applyProtection="1">
      <alignment horizontal="center" vertical="top" wrapText="1"/>
      <protection/>
    </xf>
    <xf numFmtId="49" fontId="6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0" xfId="446" applyFont="1" applyFill="1" applyBorder="1" applyAlignment="1" applyProtection="1">
      <alignment horizontal="center"/>
      <protection/>
    </xf>
    <xf numFmtId="167" fontId="1" fillId="0" borderId="19" xfId="321" applyFont="1" applyFill="1" applyBorder="1" applyAlignment="1">
      <alignment vertical="top" wrapText="1"/>
    </xf>
    <xf numFmtId="169" fontId="80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 quotePrefix="1">
      <alignment vertical="top" wrapText="1"/>
      <protection/>
    </xf>
    <xf numFmtId="0" fontId="81" fillId="0" borderId="20" xfId="0" applyFont="1" applyFill="1" applyBorder="1" applyAlignment="1" quotePrefix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/>
    </xf>
    <xf numFmtId="168" fontId="80" fillId="0" borderId="20" xfId="0" applyNumberFormat="1" applyFont="1" applyFill="1" applyBorder="1" applyAlignment="1">
      <alignment horizontal="center" vertical="center" wrapText="1"/>
    </xf>
    <xf numFmtId="2" fontId="1" fillId="0" borderId="20" xfId="333" applyNumberFormat="1" applyFont="1" applyFill="1" applyBorder="1" applyAlignment="1">
      <alignment vertical="top" wrapText="1"/>
    </xf>
    <xf numFmtId="2" fontId="1" fillId="0" borderId="20" xfId="333" applyNumberFormat="1" applyFont="1" applyFill="1" applyBorder="1" applyAlignment="1" applyProtection="1">
      <alignment vertical="top" wrapText="1"/>
      <protection/>
    </xf>
    <xf numFmtId="167" fontId="1" fillId="0" borderId="20" xfId="321" applyFont="1" applyFill="1" applyBorder="1" applyAlignment="1" applyProtection="1">
      <alignment vertical="top" wrapText="1"/>
      <protection/>
    </xf>
    <xf numFmtId="167" fontId="2" fillId="0" borderId="20" xfId="321" applyFont="1" applyFill="1" applyBorder="1" applyAlignment="1" applyProtection="1">
      <alignment vertical="top" wrapText="1"/>
      <protection/>
    </xf>
    <xf numFmtId="2" fontId="1" fillId="0" borderId="20" xfId="321" applyNumberFormat="1" applyFont="1" applyFill="1" applyBorder="1" applyAlignment="1">
      <alignment horizontal="center" vertical="top" wrapText="1"/>
    </xf>
    <xf numFmtId="2" fontId="88" fillId="0" borderId="20" xfId="0" applyNumberFormat="1" applyFont="1" applyFill="1" applyBorder="1" applyAlignment="1">
      <alignment/>
    </xf>
    <xf numFmtId="167" fontId="1" fillId="0" borderId="20" xfId="526" applyFont="1" applyFill="1" applyBorder="1" applyAlignment="1">
      <alignment horizontal="center" vertical="top" wrapText="1"/>
    </xf>
    <xf numFmtId="2" fontId="1" fillId="0" borderId="20" xfId="526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 vertical="center" wrapText="1"/>
    </xf>
    <xf numFmtId="2" fontId="14" fillId="0" borderId="20" xfId="321" applyNumberFormat="1" applyFont="1" applyFill="1" applyBorder="1" applyAlignment="1">
      <alignment horizontal="center" vertical="top" wrapText="1"/>
    </xf>
    <xf numFmtId="2" fontId="14" fillId="0" borderId="20" xfId="321" applyNumberFormat="1" applyFont="1" applyFill="1" applyBorder="1" applyAlignment="1">
      <alignment horizontal="center" vertical="center" wrapText="1"/>
    </xf>
    <xf numFmtId="2" fontId="15" fillId="0" borderId="20" xfId="333" applyNumberFormat="1" applyFont="1" applyFill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2" fontId="16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0" fontId="56" fillId="0" borderId="2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14" fontId="20" fillId="0" borderId="20" xfId="0" applyNumberFormat="1" applyFont="1" applyBorder="1" applyAlignment="1" quotePrefix="1">
      <alignment horizontal="centerContinuous" vertical="top" wrapText="1"/>
    </xf>
    <xf numFmtId="167" fontId="16" fillId="0" borderId="20" xfId="321" applyFont="1" applyBorder="1" applyAlignment="1">
      <alignment/>
    </xf>
    <xf numFmtId="167" fontId="16" fillId="0" borderId="20" xfId="321" applyFont="1" applyFill="1" applyBorder="1" applyAlignment="1">
      <alignment/>
    </xf>
    <xf numFmtId="2" fontId="80" fillId="48" borderId="20" xfId="0" applyNumberFormat="1" applyFont="1" applyFill="1" applyBorder="1" applyAlignment="1" applyProtection="1">
      <alignment horizontal="left" vertical="top" wrapText="1"/>
      <protection/>
    </xf>
    <xf numFmtId="2" fontId="80" fillId="0" borderId="20" xfId="0" applyNumberFormat="1" applyFont="1" applyFill="1" applyBorder="1" applyAlignment="1">
      <alignment horizontal="center" vertical="top"/>
    </xf>
    <xf numFmtId="167" fontId="14" fillId="0" borderId="20" xfId="32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43" fontId="1" fillId="0" borderId="20" xfId="0" applyNumberFormat="1" applyFont="1" applyFill="1" applyBorder="1" applyAlignment="1">
      <alignment horizontal="center" vertical="top" wrapText="1"/>
    </xf>
    <xf numFmtId="167" fontId="1" fillId="0" borderId="20" xfId="333" applyNumberFormat="1" applyFont="1" applyFill="1" applyBorder="1" applyAlignment="1" applyProtection="1">
      <alignment horizontal="center" vertical="top"/>
      <protection locked="0"/>
    </xf>
    <xf numFmtId="167" fontId="14" fillId="0" borderId="20" xfId="526" applyFont="1" applyFill="1" applyBorder="1" applyAlignment="1">
      <alignment horizontal="center" vertical="top" wrapText="1"/>
    </xf>
    <xf numFmtId="2" fontId="1" fillId="0" borderId="20" xfId="526" applyNumberFormat="1" applyFont="1" applyFill="1" applyBorder="1" applyAlignment="1">
      <alignment vertical="top" wrapText="1"/>
    </xf>
    <xf numFmtId="2" fontId="1" fillId="0" borderId="25" xfId="526" applyNumberFormat="1" applyFont="1" applyFill="1" applyBorder="1" applyAlignment="1">
      <alignment horizontal="center" vertical="top" wrapText="1"/>
    </xf>
    <xf numFmtId="181" fontId="14" fillId="0" borderId="20" xfId="0" applyNumberFormat="1" applyFont="1" applyFill="1" applyBorder="1" applyAlignment="1">
      <alignment horizontal="center" vertical="top" wrapText="1"/>
    </xf>
    <xf numFmtId="2" fontId="14" fillId="0" borderId="20" xfId="526" applyNumberFormat="1" applyFont="1" applyFill="1" applyBorder="1" applyAlignment="1">
      <alignment horizontal="center" vertical="top" wrapText="1"/>
    </xf>
    <xf numFmtId="2" fontId="14" fillId="0" borderId="25" xfId="526" applyNumberFormat="1" applyFont="1" applyFill="1" applyBorder="1" applyAlignment="1">
      <alignment horizontal="center" vertical="top" wrapText="1"/>
    </xf>
    <xf numFmtId="2" fontId="11" fillId="0" borderId="20" xfId="0" applyNumberFormat="1" applyFont="1" applyBorder="1" applyAlignment="1">
      <alignment/>
    </xf>
    <xf numFmtId="10" fontId="14" fillId="0" borderId="2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31" fillId="0" borderId="25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2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0" fontId="14" fillId="0" borderId="20" xfId="0" applyFont="1" applyFill="1" applyBorder="1" applyAlignment="1" applyProtection="1">
      <alignment horizontal="left" vertical="top" wrapText="1"/>
      <protection locked="0"/>
    </xf>
    <xf numFmtId="2" fontId="14" fillId="0" borderId="20" xfId="491" applyNumberFormat="1" applyFont="1" applyFill="1" applyBorder="1" applyAlignment="1" applyProtection="1">
      <alignment horizontal="center" vertical="top"/>
      <protection locked="0"/>
    </xf>
    <xf numFmtId="0" fontId="31" fillId="0" borderId="23" xfId="0" applyFont="1" applyFill="1" applyBorder="1" applyAlignment="1" applyProtection="1">
      <alignment vertical="center" wrapText="1"/>
      <protection locked="0"/>
    </xf>
    <xf numFmtId="0" fontId="31" fillId="0" borderId="29" xfId="0" applyFont="1" applyFill="1" applyBorder="1" applyAlignment="1" applyProtection="1">
      <alignment vertical="center" wrapText="1"/>
      <protection locked="0"/>
    </xf>
    <xf numFmtId="0" fontId="31" fillId="0" borderId="25" xfId="0" applyFont="1" applyFill="1" applyBorder="1" applyAlignment="1" applyProtection="1">
      <alignment vertical="center" wrapText="1"/>
      <protection locked="0"/>
    </xf>
    <xf numFmtId="0" fontId="14" fillId="0" borderId="20" xfId="419" applyNumberFormat="1" applyFont="1" applyFill="1" applyBorder="1" applyAlignment="1" applyProtection="1">
      <alignment horizontal="right" vertical="top"/>
      <protection locked="0"/>
    </xf>
    <xf numFmtId="2" fontId="2" fillId="0" borderId="20" xfId="0" applyNumberFormat="1" applyFont="1" applyFill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14" fillId="0" borderId="0" xfId="419" applyNumberFormat="1" applyFont="1" applyFill="1" applyBorder="1" applyAlignment="1" applyProtection="1">
      <alignment horizontal="right" vertical="top"/>
      <protection locked="0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169" fontId="80" fillId="0" borderId="20" xfId="0" applyNumberFormat="1" applyFont="1" applyFill="1" applyBorder="1" applyAlignment="1">
      <alignment horizontal="center" vertical="top" wrapText="1"/>
    </xf>
    <xf numFmtId="0" fontId="80" fillId="48" borderId="20" xfId="0" applyFont="1" applyFill="1" applyBorder="1" applyAlignment="1">
      <alignment vertical="top" wrapText="1"/>
    </xf>
    <xf numFmtId="169" fontId="80" fillId="48" borderId="20" xfId="0" applyNumberFormat="1" applyFont="1" applyFill="1" applyBorder="1" applyAlignment="1">
      <alignment horizontal="center" vertical="center" wrapText="1"/>
    </xf>
    <xf numFmtId="168" fontId="80" fillId="48" borderId="20" xfId="0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 applyProtection="1">
      <alignment horizontal="left" vertical="top"/>
      <protection/>
    </xf>
    <xf numFmtId="0" fontId="14" fillId="49" borderId="20" xfId="0" applyFont="1" applyFill="1" applyBorder="1" applyAlignment="1">
      <alignment horizontal="left" vertical="top" wrapText="1"/>
    </xf>
    <xf numFmtId="167" fontId="2" fillId="0" borderId="21" xfId="321" applyFont="1" applyFill="1" applyBorder="1" applyAlignment="1" applyProtection="1">
      <alignment vertical="top" wrapText="1"/>
      <protection/>
    </xf>
    <xf numFmtId="167" fontId="1" fillId="0" borderId="21" xfId="321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right" vertical="top" wrapText="1"/>
    </xf>
    <xf numFmtId="173" fontId="1" fillId="0" borderId="20" xfId="317" applyNumberFormat="1" applyFont="1" applyFill="1" applyBorder="1" applyAlignment="1" applyProtection="1">
      <alignment horizontal="center" vertical="center" wrapText="1"/>
      <protection/>
    </xf>
    <xf numFmtId="171" fontId="1" fillId="0" borderId="21" xfId="0" applyNumberFormat="1" applyFont="1" applyFill="1" applyBorder="1" applyAlignment="1">
      <alignment horizontal="center" vertical="top" wrapText="1"/>
    </xf>
    <xf numFmtId="171" fontId="1" fillId="0" borderId="19" xfId="0" applyNumberFormat="1" applyFont="1" applyFill="1" applyBorder="1" applyAlignment="1">
      <alignment horizontal="center" vertical="top" wrapText="1"/>
    </xf>
    <xf numFmtId="0" fontId="1" fillId="0" borderId="20" xfId="317" applyNumberFormat="1" applyFont="1" applyFill="1" applyBorder="1" applyAlignment="1" applyProtection="1">
      <alignment horizontal="center" vertical="top" wrapText="1"/>
      <protection/>
    </xf>
    <xf numFmtId="0" fontId="23" fillId="48" borderId="20" xfId="0" applyFont="1" applyFill="1" applyBorder="1" applyAlignment="1">
      <alignment horizontal="left" vertical="top" wrapText="1"/>
    </xf>
    <xf numFmtId="2" fontId="23" fillId="0" borderId="20" xfId="0" applyNumberFormat="1" applyFont="1" applyFill="1" applyBorder="1" applyAlignment="1">
      <alignment horizontal="center" vertical="top" wrapText="1"/>
    </xf>
    <xf numFmtId="0" fontId="1" fillId="0" borderId="20" xfId="317" applyNumberFormat="1" applyFont="1" applyFill="1" applyBorder="1" applyAlignment="1">
      <alignment horizontal="center" vertical="top" wrapText="1"/>
    </xf>
    <xf numFmtId="176" fontId="1" fillId="0" borderId="20" xfId="333" applyNumberFormat="1" applyFont="1" applyFill="1" applyBorder="1" applyAlignment="1" applyProtection="1">
      <alignment vertical="center" wrapText="1"/>
      <protection/>
    </xf>
    <xf numFmtId="170" fontId="1" fillId="0" borderId="20" xfId="0" applyNumberFormat="1" applyFont="1" applyFill="1" applyBorder="1" applyAlignment="1">
      <alignment horizontal="center" vertical="center" wrapText="1"/>
    </xf>
    <xf numFmtId="2" fontId="1" fillId="0" borderId="20" xfId="334" applyNumberFormat="1" applyFont="1" applyFill="1" applyBorder="1" applyAlignment="1" applyProtection="1">
      <alignment horizontal="center" vertical="top" wrapText="1"/>
      <protection/>
    </xf>
    <xf numFmtId="2" fontId="0" fillId="0" borderId="20" xfId="333" applyNumberFormat="1" applyFont="1" applyFill="1" applyBorder="1" applyAlignment="1">
      <alignment horizontal="center" vertical="center" wrapText="1"/>
    </xf>
    <xf numFmtId="2" fontId="1" fillId="0" borderId="20" xfId="391" applyNumberFormat="1" applyFont="1" applyFill="1" applyBorder="1" applyAlignment="1" applyProtection="1">
      <alignment horizontal="center" vertical="top" wrapText="1"/>
      <protection/>
    </xf>
    <xf numFmtId="2" fontId="1" fillId="0" borderId="20" xfId="391" applyNumberFormat="1" applyFont="1" applyFill="1" applyBorder="1" applyAlignment="1" applyProtection="1">
      <alignment horizontal="center" vertical="center" wrapText="1"/>
      <protection/>
    </xf>
    <xf numFmtId="4" fontId="1" fillId="0" borderId="20" xfId="526" applyNumberFormat="1" applyFont="1" applyFill="1" applyBorder="1" applyAlignment="1">
      <alignment horizontal="center" vertical="center" wrapText="1"/>
    </xf>
    <xf numFmtId="2" fontId="1" fillId="0" borderId="20" xfId="526" applyNumberFormat="1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top" wrapText="1"/>
      <protection/>
    </xf>
    <xf numFmtId="0" fontId="14" fillId="2" borderId="20" xfId="0" applyFont="1" applyFill="1" applyBorder="1" applyAlignment="1" applyProtection="1">
      <alignment horizontal="left" vertical="center" wrapText="1"/>
      <protection/>
    </xf>
    <xf numFmtId="167" fontId="2" fillId="0" borderId="20" xfId="321" applyFont="1" applyFill="1" applyBorder="1" applyAlignment="1" applyProtection="1">
      <alignment vertical="top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174" fontId="1" fillId="0" borderId="20" xfId="333" applyNumberFormat="1" applyFont="1" applyFill="1" applyBorder="1" applyAlignment="1" applyProtection="1">
      <alignment vertical="top" wrapText="1"/>
      <protection/>
    </xf>
    <xf numFmtId="167" fontId="80" fillId="0" borderId="20" xfId="333" applyFont="1" applyFill="1" applyBorder="1" applyAlignment="1" applyProtection="1">
      <alignment horizontal="center" vertical="center" wrapText="1"/>
      <protection/>
    </xf>
    <xf numFmtId="167" fontId="80" fillId="0" borderId="20" xfId="333" applyFont="1" applyFill="1" applyBorder="1" applyAlignment="1" applyProtection="1">
      <alignment horizontal="center" vertical="top"/>
      <protection locked="0"/>
    </xf>
    <xf numFmtId="167" fontId="80" fillId="0" borderId="20" xfId="333" applyFont="1" applyFill="1" applyBorder="1" applyAlignment="1" applyProtection="1">
      <alignment horizontal="center" vertical="center"/>
      <protection locked="0"/>
    </xf>
    <xf numFmtId="167" fontId="80" fillId="0" borderId="20" xfId="333" applyFont="1" applyFill="1" applyBorder="1" applyAlignment="1" applyProtection="1">
      <alignment horizontal="center" vertical="top" wrapText="1"/>
      <protection/>
    </xf>
    <xf numFmtId="167" fontId="80" fillId="0" borderId="20" xfId="333" applyFont="1" applyFill="1" applyBorder="1" applyAlignment="1">
      <alignment horizontal="center" vertical="top" wrapText="1"/>
    </xf>
    <xf numFmtId="167" fontId="80" fillId="0" borderId="20" xfId="333" applyFont="1" applyFill="1" applyBorder="1" applyAlignment="1">
      <alignment horizontal="center" vertical="top"/>
    </xf>
    <xf numFmtId="169" fontId="1" fillId="0" borderId="20" xfId="333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top" wrapText="1"/>
    </xf>
    <xf numFmtId="0" fontId="1" fillId="0" borderId="20" xfId="419" applyFont="1" applyFill="1" applyBorder="1" applyAlignment="1">
      <alignment horizontal="right"/>
      <protection/>
    </xf>
    <xf numFmtId="0" fontId="1" fillId="0" borderId="20" xfId="419" applyFont="1" applyFill="1" applyBorder="1" applyAlignment="1">
      <alignment horizontal="center"/>
      <protection/>
    </xf>
    <xf numFmtId="2" fontId="1" fillId="0" borderId="20" xfId="333" applyNumberFormat="1" applyFont="1" applyFill="1" applyBorder="1" applyAlignment="1" applyProtection="1">
      <alignment horizontal="center" vertical="center" wrapText="1"/>
      <protection locked="0"/>
    </xf>
    <xf numFmtId="9" fontId="1" fillId="0" borderId="20" xfId="0" applyNumberFormat="1" applyFont="1" applyFill="1" applyBorder="1" applyAlignment="1">
      <alignment horizontal="center" vertical="top" wrapText="1"/>
    </xf>
    <xf numFmtId="2" fontId="1" fillId="0" borderId="20" xfId="392" applyNumberFormat="1" applyFont="1" applyFill="1" applyBorder="1" applyAlignment="1" applyProtection="1">
      <alignment horizontal="center" vertical="top" wrapText="1"/>
      <protection/>
    </xf>
    <xf numFmtId="167" fontId="1" fillId="0" borderId="20" xfId="333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top"/>
      <protection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" fillId="0" borderId="0" xfId="464" applyFont="1" applyAlignment="1" applyProtection="1">
      <alignment horizontal="left"/>
      <protection/>
    </xf>
    <xf numFmtId="0" fontId="0" fillId="0" borderId="0" xfId="0" applyAlignment="1">
      <alignment/>
    </xf>
    <xf numFmtId="177" fontId="1" fillId="0" borderId="0" xfId="321" applyNumberFormat="1" applyFont="1" applyFill="1" applyAlignment="1" applyProtection="1">
      <alignment horizontal="right"/>
      <protection/>
    </xf>
    <xf numFmtId="2" fontId="14" fillId="0" borderId="0" xfId="321" applyNumberFormat="1" applyFont="1" applyFill="1" applyAlignment="1" applyProtection="1">
      <alignment horizontal="right" vertical="center"/>
      <protection/>
    </xf>
    <xf numFmtId="2" fontId="16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22" fillId="0" borderId="28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" fillId="0" borderId="30" xfId="321" applyNumberFormat="1" applyFont="1" applyFill="1" applyBorder="1" applyAlignment="1" applyProtection="1">
      <alignment horizontal="right"/>
      <protection/>
    </xf>
    <xf numFmtId="1" fontId="14" fillId="0" borderId="0" xfId="321" applyNumberFormat="1" applyFont="1" applyFill="1" applyAlignment="1" applyProtection="1">
      <alignment horizontal="right" vertical="center"/>
      <protection/>
    </xf>
    <xf numFmtId="1" fontId="16" fillId="0" borderId="0" xfId="0" applyNumberFormat="1" applyFont="1" applyAlignment="1">
      <alignment horizontal="right" vertical="center"/>
    </xf>
    <xf numFmtId="0" fontId="3" fillId="0" borderId="30" xfId="0" applyNumberFormat="1" applyFont="1" applyBorder="1" applyAlignment="1">
      <alignment horizontal="center" vertical="top" wrapText="1"/>
    </xf>
  </cellXfs>
  <cellStyles count="514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1 4 2 2" xfId="22"/>
    <cellStyle name="20% - Accent1 4 3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2" xfId="30"/>
    <cellStyle name="20% - Accent2 2" xfId="31"/>
    <cellStyle name="20% - Accent2 2 2" xfId="32"/>
    <cellStyle name="20% - Accent2 3" xfId="33"/>
    <cellStyle name="20% - Accent2 3 2" xfId="34"/>
    <cellStyle name="20% - Accent2 4" xfId="35"/>
    <cellStyle name="20% - Accent2 4 2" xfId="36"/>
    <cellStyle name="20% - Accent2 4 2 2" xfId="37"/>
    <cellStyle name="20% - Accent2 4 3" xfId="38"/>
    <cellStyle name="20% - Accent2 5" xfId="39"/>
    <cellStyle name="20% - Accent2 5 2" xfId="40"/>
    <cellStyle name="20% - Accent2 6" xfId="41"/>
    <cellStyle name="20% - Accent2 6 2" xfId="42"/>
    <cellStyle name="20% - Accent2 7" xfId="43"/>
    <cellStyle name="20% - Accent2 7 2" xfId="44"/>
    <cellStyle name="20% - Accent3" xfId="45"/>
    <cellStyle name="20% - Accent3 2" xfId="46"/>
    <cellStyle name="20% - Accent3 2 2" xfId="47"/>
    <cellStyle name="20% - Accent3 3" xfId="48"/>
    <cellStyle name="20% - Accent3 3 2" xfId="49"/>
    <cellStyle name="20% - Accent3 4" xfId="50"/>
    <cellStyle name="20% - Accent3 4 2" xfId="51"/>
    <cellStyle name="20% - Accent3 4 2 2" xfId="52"/>
    <cellStyle name="20% - Accent3 4 3" xfId="53"/>
    <cellStyle name="20% - Accent3 5" xfId="54"/>
    <cellStyle name="20% - Accent3 5 2" xfId="55"/>
    <cellStyle name="20% - Accent3 6" xfId="56"/>
    <cellStyle name="20% - Accent3 6 2" xfId="57"/>
    <cellStyle name="20% - Accent3 7" xfId="58"/>
    <cellStyle name="20% - Accent3 7 2" xfId="59"/>
    <cellStyle name="20% - Accent4" xfId="60"/>
    <cellStyle name="20% - Accent4 2" xfId="61"/>
    <cellStyle name="20% - Accent4 2 2" xfId="62"/>
    <cellStyle name="20% - Accent4 3" xfId="63"/>
    <cellStyle name="20% - Accent4 3 2" xfId="64"/>
    <cellStyle name="20% - Accent4 4" xfId="65"/>
    <cellStyle name="20% - Accent4 4 2" xfId="66"/>
    <cellStyle name="20% - Accent4 4 2 2" xfId="67"/>
    <cellStyle name="20% - Accent4 4 3" xfId="68"/>
    <cellStyle name="20% - Accent4 5" xfId="69"/>
    <cellStyle name="20% - Accent4 5 2" xfId="70"/>
    <cellStyle name="20% - Accent4 6" xfId="71"/>
    <cellStyle name="20% - Accent4 6 2" xfId="72"/>
    <cellStyle name="20% - Accent4 7" xfId="73"/>
    <cellStyle name="20% - Accent4 7 2" xfId="74"/>
    <cellStyle name="20% - Accent5" xfId="75"/>
    <cellStyle name="20% - Accent5 2" xfId="76"/>
    <cellStyle name="20% - Accent5 2 2" xfId="77"/>
    <cellStyle name="20% - Accent5 3" xfId="78"/>
    <cellStyle name="20% - Accent5 3 2" xfId="79"/>
    <cellStyle name="20% - Accent5 4" xfId="80"/>
    <cellStyle name="20% - Accent5 4 2" xfId="81"/>
    <cellStyle name="20% - Accent5 4 2 2" xfId="82"/>
    <cellStyle name="20% - Accent5 4 3" xfId="83"/>
    <cellStyle name="20% - Accent5 5" xfId="84"/>
    <cellStyle name="20% - Accent5 5 2" xfId="85"/>
    <cellStyle name="20% - Accent5 6" xfId="86"/>
    <cellStyle name="20% - Accent5 6 2" xfId="87"/>
    <cellStyle name="20% - Accent5 7" xfId="88"/>
    <cellStyle name="20% - Accent5 7 2" xfId="89"/>
    <cellStyle name="20% - Accent6" xfId="90"/>
    <cellStyle name="20% - Accent6 2" xfId="91"/>
    <cellStyle name="20% - Accent6 2 2" xfId="92"/>
    <cellStyle name="20% - Accent6 3" xfId="93"/>
    <cellStyle name="20% - Accent6 3 2" xfId="94"/>
    <cellStyle name="20% - Accent6 4" xfId="95"/>
    <cellStyle name="20% - Accent6 4 2" xfId="96"/>
    <cellStyle name="20% - Accent6 4 2 2" xfId="97"/>
    <cellStyle name="20% - Accent6 4 3" xfId="98"/>
    <cellStyle name="20% - Accent6 5" xfId="99"/>
    <cellStyle name="20% - Accent6 5 2" xfId="100"/>
    <cellStyle name="20% - Accent6 6" xfId="101"/>
    <cellStyle name="20% - Accent6 6 2" xfId="102"/>
    <cellStyle name="20% - Accent6 7" xfId="103"/>
    <cellStyle name="20% - Accent6 7 2" xfId="104"/>
    <cellStyle name="40% - Accent1" xfId="105"/>
    <cellStyle name="40% - Accent1 2" xfId="106"/>
    <cellStyle name="40% - Accent1 2 2" xfId="107"/>
    <cellStyle name="40% - Accent1 3" xfId="108"/>
    <cellStyle name="40% - Accent1 3 2" xfId="109"/>
    <cellStyle name="40% - Accent1 4" xfId="110"/>
    <cellStyle name="40% - Accent1 4 2" xfId="111"/>
    <cellStyle name="40% - Accent1 4 2 2" xfId="112"/>
    <cellStyle name="40% - Accent1 4 3" xfId="113"/>
    <cellStyle name="40% - Accent1 5" xfId="114"/>
    <cellStyle name="40% - Accent1 5 2" xfId="115"/>
    <cellStyle name="40% - Accent1 6" xfId="116"/>
    <cellStyle name="40% - Accent1 6 2" xfId="117"/>
    <cellStyle name="40% - Accent1 7" xfId="118"/>
    <cellStyle name="40% - Accent1 7 2" xfId="119"/>
    <cellStyle name="40% - Accent2" xfId="120"/>
    <cellStyle name="40% - Accent2 2" xfId="121"/>
    <cellStyle name="40% - Accent2 2 2" xfId="122"/>
    <cellStyle name="40% - Accent2 3" xfId="123"/>
    <cellStyle name="40% - Accent2 3 2" xfId="124"/>
    <cellStyle name="40% - Accent2 4" xfId="125"/>
    <cellStyle name="40% - Accent2 4 2" xfId="126"/>
    <cellStyle name="40% - Accent2 4 2 2" xfId="127"/>
    <cellStyle name="40% - Accent2 4 3" xfId="128"/>
    <cellStyle name="40% - Accent2 5" xfId="129"/>
    <cellStyle name="40% - Accent2 5 2" xfId="130"/>
    <cellStyle name="40% - Accent2 6" xfId="131"/>
    <cellStyle name="40% - Accent2 6 2" xfId="132"/>
    <cellStyle name="40% - Accent2 7" xfId="133"/>
    <cellStyle name="40% - Accent2 7 2" xfId="134"/>
    <cellStyle name="40% - Accent3" xfId="135"/>
    <cellStyle name="40% - Accent3 2" xfId="136"/>
    <cellStyle name="40% - Accent3 2 2" xfId="137"/>
    <cellStyle name="40% - Accent3 3" xfId="138"/>
    <cellStyle name="40% - Accent3 3 2" xfId="139"/>
    <cellStyle name="40% - Accent3 4" xfId="140"/>
    <cellStyle name="40% - Accent3 4 2" xfId="141"/>
    <cellStyle name="40% - Accent3 4 2 2" xfId="142"/>
    <cellStyle name="40% - Accent3 4 3" xfId="143"/>
    <cellStyle name="40% - Accent3 5" xfId="144"/>
    <cellStyle name="40% - Accent3 5 2" xfId="145"/>
    <cellStyle name="40% - Accent3 6" xfId="146"/>
    <cellStyle name="40% - Accent3 6 2" xfId="147"/>
    <cellStyle name="40% - Accent3 7" xfId="148"/>
    <cellStyle name="40% - Accent3 7 2" xfId="149"/>
    <cellStyle name="40% - Accent4" xfId="150"/>
    <cellStyle name="40% - Accent4 2" xfId="151"/>
    <cellStyle name="40% - Accent4 2 2" xfId="152"/>
    <cellStyle name="40% - Accent4 3" xfId="153"/>
    <cellStyle name="40% - Accent4 3 2" xfId="154"/>
    <cellStyle name="40% - Accent4 4" xfId="155"/>
    <cellStyle name="40% - Accent4 4 2" xfId="156"/>
    <cellStyle name="40% - Accent4 4 2 2" xfId="157"/>
    <cellStyle name="40% - Accent4 4 3" xfId="158"/>
    <cellStyle name="40% - Accent4 5" xfId="159"/>
    <cellStyle name="40% - Accent4 5 2" xfId="160"/>
    <cellStyle name="40% - Accent4 6" xfId="161"/>
    <cellStyle name="40% - Accent4 6 2" xfId="162"/>
    <cellStyle name="40% - Accent4 7" xfId="163"/>
    <cellStyle name="40% - Accent4 7 2" xfId="164"/>
    <cellStyle name="40% - Accent5" xfId="165"/>
    <cellStyle name="40% - Accent5 2" xfId="166"/>
    <cellStyle name="40% - Accent5 2 2" xfId="167"/>
    <cellStyle name="40% - Accent5 3" xfId="168"/>
    <cellStyle name="40% - Accent5 3 2" xfId="169"/>
    <cellStyle name="40% - Accent5 4" xfId="170"/>
    <cellStyle name="40% - Accent5 4 2" xfId="171"/>
    <cellStyle name="40% - Accent5 4 2 2" xfId="172"/>
    <cellStyle name="40% - Accent5 4 3" xfId="173"/>
    <cellStyle name="40% - Accent5 5" xfId="174"/>
    <cellStyle name="40% - Accent5 5 2" xfId="175"/>
    <cellStyle name="40% - Accent5 6" xfId="176"/>
    <cellStyle name="40% - Accent5 6 2" xfId="177"/>
    <cellStyle name="40% - Accent5 7" xfId="178"/>
    <cellStyle name="40% - Accent5 7 2" xfId="179"/>
    <cellStyle name="40% - Accent6" xfId="180"/>
    <cellStyle name="40% - Accent6 2" xfId="181"/>
    <cellStyle name="40% - Accent6 2 2" xfId="182"/>
    <cellStyle name="40% - Accent6 3" xfId="183"/>
    <cellStyle name="40% - Accent6 3 2" xfId="184"/>
    <cellStyle name="40% - Accent6 4" xfId="185"/>
    <cellStyle name="40% - Accent6 4 2" xfId="186"/>
    <cellStyle name="40% - Accent6 4 2 2" xfId="187"/>
    <cellStyle name="40% - Accent6 4 3" xfId="188"/>
    <cellStyle name="40% - Accent6 5" xfId="189"/>
    <cellStyle name="40% - Accent6 5 2" xfId="190"/>
    <cellStyle name="40% - Accent6 6" xfId="191"/>
    <cellStyle name="40% - Accent6 6 2" xfId="192"/>
    <cellStyle name="40% - Accent6 7" xfId="193"/>
    <cellStyle name="40% - Accent6 7 2" xfId="194"/>
    <cellStyle name="60% - Accent1" xfId="195"/>
    <cellStyle name="60% - Accent1 2" xfId="196"/>
    <cellStyle name="60% - Accent1 3" xfId="197"/>
    <cellStyle name="60% - Accent1 4" xfId="198"/>
    <cellStyle name="60% - Accent1 4 2" xfId="199"/>
    <cellStyle name="60% - Accent1 5" xfId="200"/>
    <cellStyle name="60% - Accent1 6" xfId="201"/>
    <cellStyle name="60% - Accent1 7" xfId="202"/>
    <cellStyle name="60% - Accent2" xfId="203"/>
    <cellStyle name="60% - Accent2 2" xfId="204"/>
    <cellStyle name="60% - Accent2 3" xfId="205"/>
    <cellStyle name="60% - Accent2 4" xfId="206"/>
    <cellStyle name="60% - Accent2 4 2" xfId="207"/>
    <cellStyle name="60% - Accent2 5" xfId="208"/>
    <cellStyle name="60% - Accent2 6" xfId="209"/>
    <cellStyle name="60% - Accent2 7" xfId="210"/>
    <cellStyle name="60% - Accent3" xfId="211"/>
    <cellStyle name="60% - Accent3 2" xfId="212"/>
    <cellStyle name="60% - Accent3 3" xfId="213"/>
    <cellStyle name="60% - Accent3 4" xfId="214"/>
    <cellStyle name="60% - Accent3 4 2" xfId="215"/>
    <cellStyle name="60% - Accent3 5" xfId="216"/>
    <cellStyle name="60% - Accent3 6" xfId="217"/>
    <cellStyle name="60% - Accent3 7" xfId="218"/>
    <cellStyle name="60% - Accent4" xfId="219"/>
    <cellStyle name="60% - Accent4 2" xfId="220"/>
    <cellStyle name="60% - Accent4 3" xfId="221"/>
    <cellStyle name="60% - Accent4 4" xfId="222"/>
    <cellStyle name="60% - Accent4 4 2" xfId="223"/>
    <cellStyle name="60% - Accent4 5" xfId="224"/>
    <cellStyle name="60% - Accent4 6" xfId="225"/>
    <cellStyle name="60% - Accent4 7" xfId="226"/>
    <cellStyle name="60% - Accent5" xfId="227"/>
    <cellStyle name="60% - Accent5 2" xfId="228"/>
    <cellStyle name="60% - Accent5 3" xfId="229"/>
    <cellStyle name="60% - Accent5 4" xfId="230"/>
    <cellStyle name="60% - Accent5 4 2" xfId="231"/>
    <cellStyle name="60% - Accent5 5" xfId="232"/>
    <cellStyle name="60% - Accent5 6" xfId="233"/>
    <cellStyle name="60% - Accent5 7" xfId="234"/>
    <cellStyle name="60% - Accent6" xfId="235"/>
    <cellStyle name="60% - Accent6 2" xfId="236"/>
    <cellStyle name="60% - Accent6 3" xfId="237"/>
    <cellStyle name="60% - Accent6 4" xfId="238"/>
    <cellStyle name="60% - Accent6 4 2" xfId="239"/>
    <cellStyle name="60% - Accent6 5" xfId="240"/>
    <cellStyle name="60% - Accent6 6" xfId="241"/>
    <cellStyle name="60% - Accent6 7" xfId="242"/>
    <cellStyle name="Accent1" xfId="243"/>
    <cellStyle name="Accent1 2" xfId="244"/>
    <cellStyle name="Accent1 3" xfId="245"/>
    <cellStyle name="Accent1 4" xfId="246"/>
    <cellStyle name="Accent1 4 2" xfId="247"/>
    <cellStyle name="Accent1 5" xfId="248"/>
    <cellStyle name="Accent1 6" xfId="249"/>
    <cellStyle name="Accent1 7" xfId="250"/>
    <cellStyle name="Accent2" xfId="251"/>
    <cellStyle name="Accent2 2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3" xfId="269"/>
    <cellStyle name="Accent4 4" xfId="270"/>
    <cellStyle name="Accent4 4 2" xfId="271"/>
    <cellStyle name="Accent4 5" xfId="272"/>
    <cellStyle name="Accent4 6" xfId="273"/>
    <cellStyle name="Accent4 7" xfId="274"/>
    <cellStyle name="Accent5" xfId="275"/>
    <cellStyle name="Accent5 2" xfId="276"/>
    <cellStyle name="Accent5 3" xfId="277"/>
    <cellStyle name="Accent5 4" xfId="278"/>
    <cellStyle name="Accent5 4 2" xfId="279"/>
    <cellStyle name="Accent5 5" xfId="280"/>
    <cellStyle name="Accent5 6" xfId="281"/>
    <cellStyle name="Accent5 7" xfId="282"/>
    <cellStyle name="Accent6" xfId="283"/>
    <cellStyle name="Accent6 2" xfId="284"/>
    <cellStyle name="Accent6 3" xfId="285"/>
    <cellStyle name="Accent6 4" xfId="286"/>
    <cellStyle name="Accent6 4 2" xfId="287"/>
    <cellStyle name="Accent6 5" xfId="288"/>
    <cellStyle name="Accent6 6" xfId="289"/>
    <cellStyle name="Accent6 7" xfId="290"/>
    <cellStyle name="Bad" xfId="291"/>
    <cellStyle name="Bad 2" xfId="292"/>
    <cellStyle name="Bad 3" xfId="293"/>
    <cellStyle name="Bad 4" xfId="294"/>
    <cellStyle name="Bad 4 2" xfId="295"/>
    <cellStyle name="Bad 5" xfId="296"/>
    <cellStyle name="Bad 6" xfId="297"/>
    <cellStyle name="Bad 7" xfId="298"/>
    <cellStyle name="Calculation" xfId="299"/>
    <cellStyle name="Calculation 2" xfId="300"/>
    <cellStyle name="Calculation 3" xfId="301"/>
    <cellStyle name="Calculation 4" xfId="302"/>
    <cellStyle name="Calculation 4 2" xfId="303"/>
    <cellStyle name="Calculation 4_SAN2009-IIIxlsx" xfId="304"/>
    <cellStyle name="Calculation 5" xfId="305"/>
    <cellStyle name="Calculation 6" xfId="306"/>
    <cellStyle name="Calculation 7" xfId="307"/>
    <cellStyle name="Check Cell" xfId="308"/>
    <cellStyle name="Check Cell 2" xfId="309"/>
    <cellStyle name="Check Cell 3" xfId="310"/>
    <cellStyle name="Check Cell 4" xfId="311"/>
    <cellStyle name="Check Cell 4 2" xfId="312"/>
    <cellStyle name="Check Cell 4_SAN2009-IIIxlsx" xfId="313"/>
    <cellStyle name="Check Cell 5" xfId="314"/>
    <cellStyle name="Check Cell 6" xfId="315"/>
    <cellStyle name="Check Cell 7" xfId="316"/>
    <cellStyle name="Comma" xfId="317"/>
    <cellStyle name="Comma [0]" xfId="318"/>
    <cellStyle name="Comma 10" xfId="319"/>
    <cellStyle name="Comma 10 2" xfId="320"/>
    <cellStyle name="Comma 2" xfId="321"/>
    <cellStyle name="Comma 2 2" xfId="322"/>
    <cellStyle name="Comma 2 3" xfId="323"/>
    <cellStyle name="Comma 2 4" xfId="324"/>
    <cellStyle name="Comma 3" xfId="325"/>
    <cellStyle name="Comma 3 2" xfId="326"/>
    <cellStyle name="Comma 3 3" xfId="327"/>
    <cellStyle name="Comma 3 4" xfId="328"/>
    <cellStyle name="Comma 4" xfId="329"/>
    <cellStyle name="Comma 4 2" xfId="330"/>
    <cellStyle name="Comma 5" xfId="331"/>
    <cellStyle name="Comma 5 2" xfId="332"/>
    <cellStyle name="Comma 6" xfId="333"/>
    <cellStyle name="Comma 7" xfId="334"/>
    <cellStyle name="Currency" xfId="335"/>
    <cellStyle name="Currency [0]" xfId="336"/>
    <cellStyle name="Currency 2" xfId="337"/>
    <cellStyle name="Currency 2 2" xfId="338"/>
    <cellStyle name="Explanatory Text" xfId="339"/>
    <cellStyle name="Explanatory Text 2" xfId="340"/>
    <cellStyle name="Explanatory Text 3" xfId="341"/>
    <cellStyle name="Explanatory Text 4" xfId="342"/>
    <cellStyle name="Explanatory Text 4 2" xfId="343"/>
    <cellStyle name="Explanatory Text 5" xfId="344"/>
    <cellStyle name="Explanatory Text 6" xfId="345"/>
    <cellStyle name="Explanatory Text 7" xfId="346"/>
    <cellStyle name="Followed Hyperlink" xfId="347"/>
    <cellStyle name="Good" xfId="348"/>
    <cellStyle name="Good 2" xfId="349"/>
    <cellStyle name="Good 3" xfId="350"/>
    <cellStyle name="Good 4" xfId="351"/>
    <cellStyle name="Good 4 2" xfId="352"/>
    <cellStyle name="Good 5" xfId="353"/>
    <cellStyle name="Good 6" xfId="354"/>
    <cellStyle name="Good 7" xfId="355"/>
    <cellStyle name="Heading 1" xfId="356"/>
    <cellStyle name="Heading 1 2" xfId="357"/>
    <cellStyle name="Heading 1 3" xfId="358"/>
    <cellStyle name="Heading 1 4" xfId="359"/>
    <cellStyle name="Heading 1 4 2" xfId="360"/>
    <cellStyle name="Heading 1 4_SAN2009-IIIxlsx" xfId="361"/>
    <cellStyle name="Heading 1 5" xfId="362"/>
    <cellStyle name="Heading 1 6" xfId="363"/>
    <cellStyle name="Heading 1 7" xfId="364"/>
    <cellStyle name="Heading 2" xfId="365"/>
    <cellStyle name="Heading 2 2" xfId="366"/>
    <cellStyle name="Heading 2 3" xfId="367"/>
    <cellStyle name="Heading 2 4" xfId="368"/>
    <cellStyle name="Heading 2 4 2" xfId="369"/>
    <cellStyle name="Heading 2 4_SAN2009-IIIxlsx" xfId="370"/>
    <cellStyle name="Heading 2 5" xfId="371"/>
    <cellStyle name="Heading 2 6" xfId="372"/>
    <cellStyle name="Heading 2 7" xfId="373"/>
    <cellStyle name="Heading 3" xfId="374"/>
    <cellStyle name="Heading 3 2" xfId="375"/>
    <cellStyle name="Heading 3 3" xfId="376"/>
    <cellStyle name="Heading 3 4" xfId="377"/>
    <cellStyle name="Heading 3 4 2" xfId="378"/>
    <cellStyle name="Heading 3 4_SAN2009-IIIxlsx" xfId="379"/>
    <cellStyle name="Heading 3 5" xfId="380"/>
    <cellStyle name="Heading 3 6" xfId="381"/>
    <cellStyle name="Heading 3 7" xfId="382"/>
    <cellStyle name="Heading 4" xfId="383"/>
    <cellStyle name="Heading 4 2" xfId="384"/>
    <cellStyle name="Heading 4 3" xfId="385"/>
    <cellStyle name="Heading 4 4" xfId="386"/>
    <cellStyle name="Heading 4 4 2" xfId="387"/>
    <cellStyle name="Heading 4 5" xfId="388"/>
    <cellStyle name="Heading 4 6" xfId="389"/>
    <cellStyle name="Heading 4 7" xfId="390"/>
    <cellStyle name="Hyperlink" xfId="391"/>
    <cellStyle name="Hyperlink 2" xfId="392"/>
    <cellStyle name="Input" xfId="393"/>
    <cellStyle name="Input 2" xfId="394"/>
    <cellStyle name="Input 3" xfId="395"/>
    <cellStyle name="Input 4" xfId="396"/>
    <cellStyle name="Input 4 2" xfId="397"/>
    <cellStyle name="Input 4_SAN2009-IIIxlsx" xfId="398"/>
    <cellStyle name="Input 5" xfId="399"/>
    <cellStyle name="Input 6" xfId="400"/>
    <cellStyle name="Input 7" xfId="401"/>
    <cellStyle name="Linked Cell" xfId="402"/>
    <cellStyle name="Linked Cell 2" xfId="403"/>
    <cellStyle name="Linked Cell 3" xfId="404"/>
    <cellStyle name="Linked Cell 4" xfId="405"/>
    <cellStyle name="Linked Cell 4 2" xfId="406"/>
    <cellStyle name="Linked Cell 4_SAN2009-IIIxlsx" xfId="407"/>
    <cellStyle name="Linked Cell 5" xfId="408"/>
    <cellStyle name="Linked Cell 6" xfId="409"/>
    <cellStyle name="Linked Cell 7" xfId="410"/>
    <cellStyle name="Neutral" xfId="411"/>
    <cellStyle name="Neutral 2" xfId="412"/>
    <cellStyle name="Neutral 3" xfId="413"/>
    <cellStyle name="Neutral 4" xfId="414"/>
    <cellStyle name="Neutral 4 2" xfId="415"/>
    <cellStyle name="Neutral 5" xfId="416"/>
    <cellStyle name="Neutral 6" xfId="417"/>
    <cellStyle name="Neutral 7" xfId="418"/>
    <cellStyle name="Normal 10" xfId="419"/>
    <cellStyle name="Normal 11" xfId="420"/>
    <cellStyle name="Normal 12" xfId="421"/>
    <cellStyle name="Normal 13" xfId="422"/>
    <cellStyle name="Normal 13 2" xfId="423"/>
    <cellStyle name="Normal 14" xfId="424"/>
    <cellStyle name="Normal 14 2" xfId="425"/>
    <cellStyle name="Normal 15" xfId="426"/>
    <cellStyle name="Normal 17 2" xfId="427"/>
    <cellStyle name="Normal 2" xfId="428"/>
    <cellStyle name="Normal 2 2" xfId="429"/>
    <cellStyle name="Normal 2 2 2" xfId="430"/>
    <cellStyle name="Normal 2 2 3" xfId="431"/>
    <cellStyle name="Normal 2 2 4" xfId="432"/>
    <cellStyle name="Normal 2 2 5" xfId="433"/>
    <cellStyle name="Normal 2 2_samsheneblo 2009-II" xfId="434"/>
    <cellStyle name="Normal 2 3" xfId="435"/>
    <cellStyle name="Normal 2 3 2" xfId="436"/>
    <cellStyle name="Normal 2 4" xfId="437"/>
    <cellStyle name="Normal 2 5" xfId="438"/>
    <cellStyle name="Normal 2 6" xfId="439"/>
    <cellStyle name="Normal 2 7" xfId="440"/>
    <cellStyle name="Normal 2 8" xfId="441"/>
    <cellStyle name="Normal 2_samseneblo - 2009" xfId="442"/>
    <cellStyle name="Normal 26" xfId="443"/>
    <cellStyle name="Normal 27" xfId="444"/>
    <cellStyle name="Normal 3" xfId="445"/>
    <cellStyle name="Normal 3 10" xfId="446"/>
    <cellStyle name="Normal 3 2" xfId="447"/>
    <cellStyle name="Normal 3 2 2" xfId="448"/>
    <cellStyle name="Normal 3 3" xfId="449"/>
    <cellStyle name="Normal 31" xfId="450"/>
    <cellStyle name="Normal 4" xfId="451"/>
    <cellStyle name="Normal 4 2" xfId="452"/>
    <cellStyle name="Normal 4 2 2" xfId="453"/>
    <cellStyle name="Normal 5" xfId="454"/>
    <cellStyle name="Normal 53 2" xfId="455"/>
    <cellStyle name="Normal 6" xfId="456"/>
    <cellStyle name="Normal 7" xfId="457"/>
    <cellStyle name="Normal 8" xfId="458"/>
    <cellStyle name="Normal 8 2" xfId="459"/>
    <cellStyle name="Normal 9" xfId="460"/>
    <cellStyle name="Normal 9 2" xfId="461"/>
    <cellStyle name="Normal 9 2 2" xfId="462"/>
    <cellStyle name="Normal_1 axali Fasebi" xfId="463"/>
    <cellStyle name="Normal_gare wyalsadfenigagarini 2_SMSH2008-IIkv ." xfId="464"/>
    <cellStyle name="Note" xfId="465"/>
    <cellStyle name="Note 2" xfId="466"/>
    <cellStyle name="Note 2 2" xfId="467"/>
    <cellStyle name="Note 3" xfId="468"/>
    <cellStyle name="Note 3 2" xfId="469"/>
    <cellStyle name="Note 4" xfId="470"/>
    <cellStyle name="Note 4 2" xfId="471"/>
    <cellStyle name="Note 4 2 2" xfId="472"/>
    <cellStyle name="Note 4 3" xfId="473"/>
    <cellStyle name="Note 4_SAN2009-IIIxlsx" xfId="474"/>
    <cellStyle name="Note 5" xfId="475"/>
    <cellStyle name="Note 5 2" xfId="476"/>
    <cellStyle name="Note 6" xfId="477"/>
    <cellStyle name="Note 6 2" xfId="478"/>
    <cellStyle name="Note 7" xfId="479"/>
    <cellStyle name="Note 7 2" xfId="480"/>
    <cellStyle name="Output" xfId="481"/>
    <cellStyle name="Output 2" xfId="482"/>
    <cellStyle name="Output 3" xfId="483"/>
    <cellStyle name="Output 4" xfId="484"/>
    <cellStyle name="Output 4 2" xfId="485"/>
    <cellStyle name="Output 4_SAN2009-IIIxlsx" xfId="486"/>
    <cellStyle name="Output 5" xfId="487"/>
    <cellStyle name="Output 6" xfId="488"/>
    <cellStyle name="Output 7" xfId="489"/>
    <cellStyle name="Percent" xfId="490"/>
    <cellStyle name="Percent 2" xfId="491"/>
    <cellStyle name="Percent 2 2" xfId="492"/>
    <cellStyle name="Percent 2 2 2" xfId="493"/>
    <cellStyle name="Percent 2 3" xfId="494"/>
    <cellStyle name="Percent 2 4" xfId="495"/>
    <cellStyle name="Percent 3" xfId="496"/>
    <cellStyle name="Percent 3 2" xfId="497"/>
    <cellStyle name="Percent 4" xfId="498"/>
    <cellStyle name="Style 1" xfId="499"/>
    <cellStyle name="Title" xfId="500"/>
    <cellStyle name="Title 2" xfId="501"/>
    <cellStyle name="Title 3" xfId="502"/>
    <cellStyle name="Title 4" xfId="503"/>
    <cellStyle name="Title 4 2" xfId="504"/>
    <cellStyle name="Title 5" xfId="505"/>
    <cellStyle name="Title 6" xfId="506"/>
    <cellStyle name="Title 7" xfId="507"/>
    <cellStyle name="Total" xfId="508"/>
    <cellStyle name="Total 2" xfId="509"/>
    <cellStyle name="Total 3" xfId="510"/>
    <cellStyle name="Total 4" xfId="511"/>
    <cellStyle name="Total 4 2" xfId="512"/>
    <cellStyle name="Total 4_SAN2009-IIIxlsx" xfId="513"/>
    <cellStyle name="Total 5" xfId="514"/>
    <cellStyle name="Total 6" xfId="515"/>
    <cellStyle name="Total 7" xfId="516"/>
    <cellStyle name="Warning Text" xfId="517"/>
    <cellStyle name="Warning Text 2" xfId="518"/>
    <cellStyle name="Warning Text 3" xfId="519"/>
    <cellStyle name="Warning Text 4" xfId="520"/>
    <cellStyle name="Warning Text 4 2" xfId="521"/>
    <cellStyle name="Warning Text 5" xfId="522"/>
    <cellStyle name="Warning Text 6" xfId="523"/>
    <cellStyle name="Warning Text 7" xfId="524"/>
    <cellStyle name="Процентный 2" xfId="525"/>
    <cellStyle name="Финансовый 2" xfId="526"/>
    <cellStyle name="㼿㼿㼿㼿㼿㼿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U829"/>
  <sheetViews>
    <sheetView tabSelected="1" zoomScalePageLayoutView="0" workbookViewId="0" topLeftCell="A1">
      <selection activeCell="I5" sqref="I5:J5"/>
    </sheetView>
  </sheetViews>
  <sheetFormatPr defaultColWidth="9.00390625" defaultRowHeight="12.75"/>
  <cols>
    <col min="1" max="1" width="4.125" style="15" customWidth="1"/>
    <col min="2" max="2" width="8.00390625" style="15" customWidth="1"/>
    <col min="3" max="3" width="47.75390625" style="15" customWidth="1"/>
    <col min="4" max="4" width="7.75390625" style="15" customWidth="1"/>
    <col min="5" max="5" width="13.00390625" style="54" customWidth="1"/>
    <col min="6" max="6" width="10.875" style="176" bestFit="1" customWidth="1"/>
    <col min="7" max="7" width="12.625" style="15" customWidth="1"/>
    <col min="8" max="8" width="9.75390625" style="15" bestFit="1" customWidth="1"/>
    <col min="9" max="9" width="11.875" style="15" bestFit="1" customWidth="1"/>
    <col min="10" max="10" width="9.75390625" style="15" customWidth="1"/>
    <col min="11" max="11" width="12.25390625" style="15" customWidth="1"/>
    <col min="12" max="12" width="15.875" style="15" customWidth="1"/>
    <col min="13" max="16384" width="9.125" style="15" customWidth="1"/>
  </cols>
  <sheetData>
    <row r="1" spans="1:12" s="16" customFormat="1" ht="16.5">
      <c r="A1" s="555" t="s">
        <v>868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s="16" customFormat="1" ht="17.25" customHeight="1">
      <c r="A2" s="556" t="s">
        <v>722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</row>
    <row r="3" spans="1:12" s="16" customFormat="1" ht="18" customHeight="1">
      <c r="A3" s="558" t="s">
        <v>34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</row>
    <row r="4" spans="1:11" s="56" customFormat="1" ht="20.25" customHeight="1">
      <c r="A4" s="55"/>
      <c r="B4" s="560" t="s">
        <v>163</v>
      </c>
      <c r="C4" s="561"/>
      <c r="D4" s="191"/>
      <c r="E4" s="562" t="s">
        <v>65</v>
      </c>
      <c r="F4" s="562"/>
      <c r="G4" s="562"/>
      <c r="H4" s="562"/>
      <c r="I4" s="563">
        <v>0</v>
      </c>
      <c r="J4" s="564"/>
      <c r="K4" s="192" t="s">
        <v>11</v>
      </c>
    </row>
    <row r="5" spans="1:11" s="56" customFormat="1" ht="13.5">
      <c r="A5" s="57"/>
      <c r="B5" s="560" t="s">
        <v>215</v>
      </c>
      <c r="C5" s="561"/>
      <c r="D5" s="193"/>
      <c r="E5" s="192"/>
      <c r="F5" s="579" t="s">
        <v>66</v>
      </c>
      <c r="G5" s="579"/>
      <c r="H5" s="579"/>
      <c r="I5" s="580"/>
      <c r="J5" s="581"/>
      <c r="K5" s="192" t="s">
        <v>11</v>
      </c>
    </row>
    <row r="6" spans="1:12" ht="16.5">
      <c r="A6" s="1"/>
      <c r="B6" s="1"/>
      <c r="C6" s="582"/>
      <c r="D6" s="582"/>
      <c r="E6" s="582"/>
      <c r="F6" s="582"/>
      <c r="G6" s="582"/>
      <c r="H6" s="582"/>
      <c r="I6" s="582"/>
      <c r="J6" s="582"/>
      <c r="K6" s="582"/>
      <c r="L6" s="2"/>
    </row>
    <row r="7" spans="1:12" ht="31.5" customHeight="1">
      <c r="A7" s="565" t="s">
        <v>21</v>
      </c>
      <c r="B7" s="567" t="s">
        <v>28</v>
      </c>
      <c r="C7" s="567" t="s">
        <v>22</v>
      </c>
      <c r="D7" s="567" t="s">
        <v>12</v>
      </c>
      <c r="E7" s="567" t="s">
        <v>723</v>
      </c>
      <c r="F7" s="570" t="s">
        <v>13</v>
      </c>
      <c r="G7" s="571"/>
      <c r="H7" s="572" t="s">
        <v>869</v>
      </c>
      <c r="I7" s="573"/>
      <c r="J7" s="572" t="s">
        <v>14</v>
      </c>
      <c r="K7" s="573"/>
      <c r="L7" s="574" t="s">
        <v>15</v>
      </c>
    </row>
    <row r="8" spans="1:12" ht="32.25" customHeight="1">
      <c r="A8" s="566"/>
      <c r="B8" s="568"/>
      <c r="C8" s="568"/>
      <c r="D8" s="568"/>
      <c r="E8" s="569"/>
      <c r="F8" s="170" t="s">
        <v>17</v>
      </c>
      <c r="G8" s="13" t="s">
        <v>15</v>
      </c>
      <c r="H8" s="14" t="s">
        <v>17</v>
      </c>
      <c r="I8" s="13" t="s">
        <v>15</v>
      </c>
      <c r="J8" s="14" t="s">
        <v>17</v>
      </c>
      <c r="K8" s="13" t="s">
        <v>15</v>
      </c>
      <c r="L8" s="575"/>
    </row>
    <row r="9" spans="1:12" s="20" customFormat="1" ht="15">
      <c r="A9" s="8" t="s">
        <v>18</v>
      </c>
      <c r="B9" s="8">
        <v>2</v>
      </c>
      <c r="C9" s="8">
        <v>3</v>
      </c>
      <c r="D9" s="8">
        <v>4</v>
      </c>
      <c r="E9" s="166">
        <v>5</v>
      </c>
      <c r="F9" s="171" t="s">
        <v>27</v>
      </c>
      <c r="G9" s="11">
        <v>7</v>
      </c>
      <c r="H9" s="9">
        <v>8</v>
      </c>
      <c r="I9" s="11">
        <v>9</v>
      </c>
      <c r="J9" s="9">
        <v>10</v>
      </c>
      <c r="K9" s="11">
        <v>11</v>
      </c>
      <c r="L9" s="11">
        <v>12</v>
      </c>
    </row>
    <row r="10" spans="1:12" s="20" customFormat="1" ht="15.75">
      <c r="A10" s="8"/>
      <c r="B10" s="8"/>
      <c r="C10" s="167" t="s">
        <v>724</v>
      </c>
      <c r="D10" s="8"/>
      <c r="E10" s="166"/>
      <c r="F10" s="171"/>
      <c r="G10" s="11"/>
      <c r="H10" s="9"/>
      <c r="I10" s="11"/>
      <c r="J10" s="9"/>
      <c r="K10" s="11"/>
      <c r="L10" s="11"/>
    </row>
    <row r="11" spans="1:12" s="20" customFormat="1" ht="15">
      <c r="A11" s="8"/>
      <c r="B11" s="8"/>
      <c r="C11" s="184" t="s">
        <v>725</v>
      </c>
      <c r="D11" s="8"/>
      <c r="E11" s="166"/>
      <c r="F11" s="171"/>
      <c r="G11" s="11"/>
      <c r="H11" s="9"/>
      <c r="I11" s="11"/>
      <c r="J11" s="9"/>
      <c r="K11" s="11"/>
      <c r="L11" s="11"/>
    </row>
    <row r="12" spans="1:12" s="25" customFormat="1" ht="13.5">
      <c r="A12" s="86"/>
      <c r="B12" s="8"/>
      <c r="C12" s="516" t="s">
        <v>0</v>
      </c>
      <c r="D12" s="82"/>
      <c r="E12" s="83"/>
      <c r="F12" s="172"/>
      <c r="G12" s="84"/>
      <c r="H12" s="83"/>
      <c r="I12" s="84"/>
      <c r="J12" s="83"/>
      <c r="K12" s="84"/>
      <c r="L12" s="84"/>
    </row>
    <row r="13" spans="1:13" s="17" customFormat="1" ht="40.5" customHeight="1">
      <c r="A13" s="80">
        <v>1</v>
      </c>
      <c r="B13" s="8" t="s">
        <v>481</v>
      </c>
      <c r="C13" s="81" t="s">
        <v>699</v>
      </c>
      <c r="D13" s="82" t="s">
        <v>25</v>
      </c>
      <c r="E13" s="83">
        <v>1475</v>
      </c>
      <c r="F13" s="82"/>
      <c r="G13" s="84"/>
      <c r="H13" s="83"/>
      <c r="I13" s="84"/>
      <c r="J13" s="83"/>
      <c r="K13" s="84"/>
      <c r="L13" s="84"/>
      <c r="M13" s="24"/>
    </row>
    <row r="14" spans="1:13" s="17" customFormat="1" ht="40.5" customHeight="1">
      <c r="A14" s="80">
        <v>2</v>
      </c>
      <c r="B14" s="8" t="s">
        <v>687</v>
      </c>
      <c r="C14" s="81" t="s">
        <v>688</v>
      </c>
      <c r="D14" s="82" t="s">
        <v>25</v>
      </c>
      <c r="E14" s="83">
        <v>450</v>
      </c>
      <c r="F14" s="82"/>
      <c r="G14" s="84"/>
      <c r="H14" s="83"/>
      <c r="I14" s="84"/>
      <c r="J14" s="83"/>
      <c r="K14" s="84"/>
      <c r="L14" s="84"/>
      <c r="M14" s="24"/>
    </row>
    <row r="15" spans="1:13" s="17" customFormat="1" ht="32.25" customHeight="1">
      <c r="A15" s="80">
        <v>3</v>
      </c>
      <c r="B15" s="8" t="s">
        <v>575</v>
      </c>
      <c r="C15" s="81" t="s">
        <v>689</v>
      </c>
      <c r="D15" s="82" t="s">
        <v>25</v>
      </c>
      <c r="E15" s="83">
        <v>400</v>
      </c>
      <c r="F15" s="82"/>
      <c r="G15" s="84"/>
      <c r="H15" s="83"/>
      <c r="I15" s="84"/>
      <c r="J15" s="83"/>
      <c r="K15" s="84"/>
      <c r="L15" s="84"/>
      <c r="M15" s="24"/>
    </row>
    <row r="16" spans="1:13" s="17" customFormat="1" ht="35.25" customHeight="1">
      <c r="A16" s="80">
        <v>4</v>
      </c>
      <c r="B16" s="8" t="s">
        <v>690</v>
      </c>
      <c r="C16" s="81" t="s">
        <v>691</v>
      </c>
      <c r="D16" s="82" t="s">
        <v>25</v>
      </c>
      <c r="E16" s="83">
        <v>131</v>
      </c>
      <c r="F16" s="82"/>
      <c r="G16" s="84"/>
      <c r="H16" s="83"/>
      <c r="I16" s="84"/>
      <c r="J16" s="83"/>
      <c r="K16" s="84"/>
      <c r="L16" s="84"/>
      <c r="M16" s="24"/>
    </row>
    <row r="17" spans="1:13" s="17" customFormat="1" ht="27">
      <c r="A17" s="80">
        <v>5</v>
      </c>
      <c r="B17" s="8" t="s">
        <v>692</v>
      </c>
      <c r="C17" s="81" t="s">
        <v>693</v>
      </c>
      <c r="D17" s="82" t="s">
        <v>25</v>
      </c>
      <c r="E17" s="83">
        <v>44</v>
      </c>
      <c r="F17" s="82"/>
      <c r="G17" s="84"/>
      <c r="H17" s="83"/>
      <c r="I17" s="84"/>
      <c r="J17" s="83"/>
      <c r="K17" s="84"/>
      <c r="L17" s="84"/>
      <c r="M17" s="24"/>
    </row>
    <row r="18" spans="1:13" s="17" customFormat="1" ht="40.5" customHeight="1">
      <c r="A18" s="80">
        <v>6</v>
      </c>
      <c r="B18" s="8" t="s">
        <v>694</v>
      </c>
      <c r="C18" s="81" t="s">
        <v>695</v>
      </c>
      <c r="D18" s="82" t="s">
        <v>25</v>
      </c>
      <c r="E18" s="83">
        <f>44+131</f>
        <v>175</v>
      </c>
      <c r="F18" s="82"/>
      <c r="G18" s="84"/>
      <c r="H18" s="83"/>
      <c r="I18" s="84"/>
      <c r="J18" s="83"/>
      <c r="K18" s="84"/>
      <c r="L18" s="84"/>
      <c r="M18" s="24"/>
    </row>
    <row r="19" spans="1:12" s="153" customFormat="1" ht="18" customHeight="1">
      <c r="A19" s="172">
        <v>7</v>
      </c>
      <c r="B19" s="429"/>
      <c r="C19" s="432" t="s">
        <v>696</v>
      </c>
      <c r="D19" s="172" t="s">
        <v>29</v>
      </c>
      <c r="E19" s="430">
        <f>E13*1.95+E16*2+E17*2+E14*2</f>
        <v>4126.25</v>
      </c>
      <c r="F19" s="430"/>
      <c r="G19" s="430"/>
      <c r="H19" s="430"/>
      <c r="I19" s="430"/>
      <c r="J19" s="430"/>
      <c r="K19" s="430"/>
      <c r="L19" s="430"/>
    </row>
    <row r="20" spans="1:12" s="153" customFormat="1" ht="13.5">
      <c r="A20" s="172">
        <v>8</v>
      </c>
      <c r="B20" s="431" t="s">
        <v>1</v>
      </c>
      <c r="C20" s="432" t="s">
        <v>697</v>
      </c>
      <c r="D20" s="172" t="s">
        <v>25</v>
      </c>
      <c r="E20" s="430">
        <f>E13+E14+E18</f>
        <v>2100</v>
      </c>
      <c r="F20" s="430"/>
      <c r="G20" s="430"/>
      <c r="H20" s="430"/>
      <c r="I20" s="430"/>
      <c r="J20" s="430"/>
      <c r="K20" s="430"/>
      <c r="L20" s="430"/>
    </row>
    <row r="21" spans="1:12" s="103" customFormat="1" ht="18" customHeight="1">
      <c r="A21" s="172">
        <v>9</v>
      </c>
      <c r="B21" s="449" t="s">
        <v>246</v>
      </c>
      <c r="C21" s="432" t="s">
        <v>698</v>
      </c>
      <c r="D21" s="172" t="s">
        <v>25</v>
      </c>
      <c r="E21" s="204">
        <v>400</v>
      </c>
      <c r="F21" s="433"/>
      <c r="G21" s="433"/>
      <c r="H21" s="433"/>
      <c r="I21" s="433"/>
      <c r="J21" s="433"/>
      <c r="K21" s="433"/>
      <c r="L21" s="433"/>
    </row>
    <row r="22" spans="1:12" s="103" customFormat="1" ht="30.75" customHeight="1">
      <c r="A22" s="172">
        <v>10</v>
      </c>
      <c r="B22" s="449" t="s">
        <v>577</v>
      </c>
      <c r="C22" s="432" t="s">
        <v>79</v>
      </c>
      <c r="D22" s="172" t="s">
        <v>25</v>
      </c>
      <c r="E22" s="430">
        <f>E21</f>
        <v>400</v>
      </c>
      <c r="F22" s="433"/>
      <c r="G22" s="433"/>
      <c r="H22" s="433"/>
      <c r="I22" s="433"/>
      <c r="J22" s="433"/>
      <c r="K22" s="433"/>
      <c r="L22" s="433"/>
    </row>
    <row r="23" spans="1:12" s="17" customFormat="1" ht="13.5">
      <c r="A23" s="80"/>
      <c r="B23" s="8"/>
      <c r="C23" s="516" t="s">
        <v>4</v>
      </c>
      <c r="D23" s="80"/>
      <c r="E23" s="84"/>
      <c r="F23" s="172"/>
      <c r="G23" s="84"/>
      <c r="H23" s="83"/>
      <c r="I23" s="84"/>
      <c r="J23" s="83"/>
      <c r="K23" s="84"/>
      <c r="L23" s="84"/>
    </row>
    <row r="24" spans="1:12" s="153" customFormat="1" ht="40.5" customHeight="1">
      <c r="A24" s="172">
        <v>1</v>
      </c>
      <c r="B24" s="431" t="s">
        <v>9</v>
      </c>
      <c r="C24" s="432" t="s">
        <v>620</v>
      </c>
      <c r="D24" s="172" t="s">
        <v>25</v>
      </c>
      <c r="E24" s="204">
        <v>600</v>
      </c>
      <c r="F24" s="430"/>
      <c r="G24" s="430"/>
      <c r="H24" s="430"/>
      <c r="I24" s="430"/>
      <c r="J24" s="430"/>
      <c r="K24" s="430"/>
      <c r="L24" s="430"/>
    </row>
    <row r="25" spans="1:12" s="103" customFormat="1" ht="15" customHeight="1">
      <c r="A25" s="172">
        <v>2</v>
      </c>
      <c r="B25" s="431" t="s">
        <v>50</v>
      </c>
      <c r="C25" s="432" t="s">
        <v>781</v>
      </c>
      <c r="D25" s="172" t="s">
        <v>25</v>
      </c>
      <c r="E25" s="430">
        <v>40</v>
      </c>
      <c r="F25" s="430"/>
      <c r="G25" s="430"/>
      <c r="H25" s="430"/>
      <c r="I25" s="430"/>
      <c r="J25" s="430"/>
      <c r="K25" s="430"/>
      <c r="L25" s="430"/>
    </row>
    <row r="26" spans="1:13" s="17" customFormat="1" ht="40.5">
      <c r="A26" s="80">
        <v>3</v>
      </c>
      <c r="B26" s="8" t="s">
        <v>223</v>
      </c>
      <c r="C26" s="81" t="s">
        <v>224</v>
      </c>
      <c r="D26" s="82" t="s">
        <v>25</v>
      </c>
      <c r="E26" s="83">
        <v>43.2</v>
      </c>
      <c r="F26" s="82"/>
      <c r="G26" s="84"/>
      <c r="H26" s="83"/>
      <c r="I26" s="84"/>
      <c r="J26" s="83"/>
      <c r="K26" s="84"/>
      <c r="L26" s="84"/>
      <c r="M26" s="24"/>
    </row>
    <row r="27" spans="1:13" s="17" customFormat="1" ht="40.5">
      <c r="A27" s="80">
        <v>4</v>
      </c>
      <c r="B27" s="8" t="s">
        <v>621</v>
      </c>
      <c r="C27" s="81" t="s">
        <v>782</v>
      </c>
      <c r="D27" s="82" t="s">
        <v>25</v>
      </c>
      <c r="E27" s="83">
        <v>44.8</v>
      </c>
      <c r="F27" s="82"/>
      <c r="G27" s="84"/>
      <c r="H27" s="83"/>
      <c r="I27" s="84"/>
      <c r="J27" s="83"/>
      <c r="K27" s="84"/>
      <c r="L27" s="84"/>
      <c r="M27" s="24"/>
    </row>
    <row r="28" spans="1:12" s="112" customFormat="1" ht="14.25" customHeight="1">
      <c r="A28" s="172">
        <v>5</v>
      </c>
      <c r="B28" s="429"/>
      <c r="C28" s="234" t="s">
        <v>63</v>
      </c>
      <c r="D28" s="172" t="s">
        <v>29</v>
      </c>
      <c r="E28" s="447">
        <v>0.0864</v>
      </c>
      <c r="F28" s="430"/>
      <c r="G28" s="430"/>
      <c r="H28" s="430"/>
      <c r="I28" s="430"/>
      <c r="J28" s="430"/>
      <c r="K28" s="430"/>
      <c r="L28" s="430"/>
    </row>
    <row r="29" spans="1:12" s="103" customFormat="1" ht="15.75" customHeight="1">
      <c r="A29" s="172">
        <v>6</v>
      </c>
      <c r="B29" s="429"/>
      <c r="C29" s="234" t="s">
        <v>49</v>
      </c>
      <c r="D29" s="172" t="s">
        <v>29</v>
      </c>
      <c r="E29" s="511">
        <v>3.9616</v>
      </c>
      <c r="F29" s="204"/>
      <c r="G29" s="204"/>
      <c r="H29" s="204"/>
      <c r="I29" s="204"/>
      <c r="J29" s="204"/>
      <c r="K29" s="204"/>
      <c r="L29" s="204"/>
    </row>
    <row r="30" spans="1:13" s="17" customFormat="1" ht="42.75" customHeight="1">
      <c r="A30" s="80">
        <v>7</v>
      </c>
      <c r="B30" s="8" t="s">
        <v>221</v>
      </c>
      <c r="C30" s="81" t="s">
        <v>222</v>
      </c>
      <c r="D30" s="82" t="s">
        <v>25</v>
      </c>
      <c r="E30" s="83">
        <v>91.3</v>
      </c>
      <c r="F30" s="82"/>
      <c r="G30" s="84"/>
      <c r="H30" s="83"/>
      <c r="I30" s="84"/>
      <c r="J30" s="83"/>
      <c r="K30" s="84"/>
      <c r="L30" s="84"/>
      <c r="M30" s="24"/>
    </row>
    <row r="31" spans="1:12" s="112" customFormat="1" ht="14.25" customHeight="1">
      <c r="A31" s="172">
        <v>8</v>
      </c>
      <c r="B31" s="429"/>
      <c r="C31" s="234" t="s">
        <v>63</v>
      </c>
      <c r="D31" s="172" t="s">
        <v>29</v>
      </c>
      <c r="E31" s="447">
        <v>2.92</v>
      </c>
      <c r="F31" s="430"/>
      <c r="G31" s="430"/>
      <c r="H31" s="430"/>
      <c r="I31" s="430"/>
      <c r="J31" s="430"/>
      <c r="K31" s="430"/>
      <c r="L31" s="430"/>
    </row>
    <row r="32" spans="1:12" s="103" customFormat="1" ht="15.75" customHeight="1">
      <c r="A32" s="172">
        <v>9</v>
      </c>
      <c r="B32" s="429"/>
      <c r="C32" s="234" t="s">
        <v>49</v>
      </c>
      <c r="D32" s="172" t="s">
        <v>29</v>
      </c>
      <c r="E32" s="511">
        <v>5.2032</v>
      </c>
      <c r="F32" s="204"/>
      <c r="G32" s="204"/>
      <c r="H32" s="204"/>
      <c r="I32" s="204"/>
      <c r="J32" s="204"/>
      <c r="K32" s="204"/>
      <c r="L32" s="204"/>
    </row>
    <row r="33" spans="1:12" s="112" customFormat="1" ht="31.5" customHeight="1">
      <c r="A33" s="172">
        <v>10</v>
      </c>
      <c r="B33" s="429"/>
      <c r="C33" s="234" t="s">
        <v>622</v>
      </c>
      <c r="D33" s="172" t="s">
        <v>29</v>
      </c>
      <c r="E33" s="511">
        <v>0.09</v>
      </c>
      <c r="F33" s="430"/>
      <c r="G33" s="430"/>
      <c r="H33" s="430"/>
      <c r="I33" s="430"/>
      <c r="J33" s="430"/>
      <c r="K33" s="430"/>
      <c r="L33" s="430"/>
    </row>
    <row r="34" spans="1:12" s="103" customFormat="1" ht="30.75" customHeight="1">
      <c r="A34" s="172">
        <v>11</v>
      </c>
      <c r="B34" s="429"/>
      <c r="C34" s="234" t="s">
        <v>623</v>
      </c>
      <c r="D34" s="172" t="s">
        <v>29</v>
      </c>
      <c r="E34" s="511">
        <v>1.9001</v>
      </c>
      <c r="F34" s="204"/>
      <c r="G34" s="204"/>
      <c r="H34" s="204"/>
      <c r="I34" s="204"/>
      <c r="J34" s="204"/>
      <c r="K34" s="204"/>
      <c r="L34" s="204"/>
    </row>
    <row r="35" spans="1:12" s="112" customFormat="1" ht="18.75" customHeight="1">
      <c r="A35" s="172">
        <v>12</v>
      </c>
      <c r="B35" s="429"/>
      <c r="C35" s="234" t="s">
        <v>624</v>
      </c>
      <c r="D35" s="172" t="s">
        <v>29</v>
      </c>
      <c r="E35" s="447">
        <v>2.212</v>
      </c>
      <c r="F35" s="430"/>
      <c r="G35" s="430"/>
      <c r="H35" s="430"/>
      <c r="I35" s="430"/>
      <c r="J35" s="430"/>
      <c r="K35" s="430"/>
      <c r="L35" s="430"/>
    </row>
    <row r="36" spans="1:12" s="103" customFormat="1" ht="18" customHeight="1">
      <c r="A36" s="172">
        <v>13</v>
      </c>
      <c r="B36" s="429"/>
      <c r="C36" s="234" t="s">
        <v>625</v>
      </c>
      <c r="D36" s="172" t="s">
        <v>29</v>
      </c>
      <c r="E36" s="511">
        <v>2.602</v>
      </c>
      <c r="F36" s="204"/>
      <c r="G36" s="204"/>
      <c r="H36" s="204"/>
      <c r="I36" s="204"/>
      <c r="J36" s="204"/>
      <c r="K36" s="204"/>
      <c r="L36" s="204"/>
    </row>
    <row r="37" spans="1:13" s="17" customFormat="1" ht="27">
      <c r="A37" s="172">
        <v>14</v>
      </c>
      <c r="B37" s="8" t="s">
        <v>351</v>
      </c>
      <c r="C37" s="432" t="s">
        <v>783</v>
      </c>
      <c r="D37" s="82" t="s">
        <v>25</v>
      </c>
      <c r="E37" s="84">
        <v>54</v>
      </c>
      <c r="F37" s="82"/>
      <c r="G37" s="84"/>
      <c r="H37" s="83"/>
      <c r="I37" s="84"/>
      <c r="J37" s="83"/>
      <c r="K37" s="84"/>
      <c r="L37" s="84"/>
      <c r="M37" s="24"/>
    </row>
    <row r="38" spans="1:13" s="17" customFormat="1" ht="28.5" customHeight="1">
      <c r="A38" s="80">
        <v>15</v>
      </c>
      <c r="B38" s="8" t="s">
        <v>348</v>
      </c>
      <c r="C38" s="81" t="s">
        <v>626</v>
      </c>
      <c r="D38" s="82" t="s">
        <v>29</v>
      </c>
      <c r="E38" s="83">
        <v>3.186</v>
      </c>
      <c r="F38" s="82"/>
      <c r="G38" s="84"/>
      <c r="H38" s="83"/>
      <c r="I38" s="84"/>
      <c r="J38" s="83"/>
      <c r="K38" s="84"/>
      <c r="L38" s="84"/>
      <c r="M38" s="24"/>
    </row>
    <row r="39" spans="1:12" ht="13.5">
      <c r="A39" s="80"/>
      <c r="B39" s="8"/>
      <c r="C39" s="516" t="s">
        <v>59</v>
      </c>
      <c r="D39" s="80"/>
      <c r="E39" s="84"/>
      <c r="F39" s="172"/>
      <c r="G39" s="84"/>
      <c r="H39" s="83"/>
      <c r="I39" s="84"/>
      <c r="J39" s="83"/>
      <c r="K39" s="84"/>
      <c r="L39" s="84"/>
    </row>
    <row r="40" spans="1:12" s="103" customFormat="1" ht="27">
      <c r="A40" s="172">
        <v>1</v>
      </c>
      <c r="B40" s="431" t="s">
        <v>627</v>
      </c>
      <c r="C40" s="432" t="s">
        <v>784</v>
      </c>
      <c r="D40" s="172" t="s">
        <v>25</v>
      </c>
      <c r="E40" s="204">
        <v>224</v>
      </c>
      <c r="F40" s="430"/>
      <c r="G40" s="430"/>
      <c r="H40" s="430"/>
      <c r="I40" s="430"/>
      <c r="J40" s="430"/>
      <c r="K40" s="430"/>
      <c r="L40" s="430"/>
    </row>
    <row r="41" spans="1:12" s="103" customFormat="1" ht="27">
      <c r="A41" s="172">
        <v>2</v>
      </c>
      <c r="B41" s="431" t="s">
        <v>628</v>
      </c>
      <c r="C41" s="432" t="s">
        <v>785</v>
      </c>
      <c r="D41" s="172" t="s">
        <v>25</v>
      </c>
      <c r="E41" s="204">
        <v>58.8</v>
      </c>
      <c r="F41" s="430"/>
      <c r="G41" s="430"/>
      <c r="H41" s="430"/>
      <c r="I41" s="430"/>
      <c r="J41" s="430"/>
      <c r="K41" s="430"/>
      <c r="L41" s="430"/>
    </row>
    <row r="42" spans="1:12" s="103" customFormat="1" ht="13.5">
      <c r="A42" s="172">
        <v>3</v>
      </c>
      <c r="B42" s="431"/>
      <c r="C42" s="234" t="s">
        <v>63</v>
      </c>
      <c r="D42" s="172" t="s">
        <v>29</v>
      </c>
      <c r="E42" s="447">
        <f>0.608+0.282+0.294</f>
        <v>1.184</v>
      </c>
      <c r="F42" s="430"/>
      <c r="G42" s="430"/>
      <c r="H42" s="430"/>
      <c r="I42" s="430"/>
      <c r="J42" s="430"/>
      <c r="K42" s="430"/>
      <c r="L42" s="430"/>
    </row>
    <row r="43" spans="1:12" s="103" customFormat="1" ht="13.5">
      <c r="A43" s="172">
        <v>4</v>
      </c>
      <c r="B43" s="431"/>
      <c r="C43" s="234" t="s">
        <v>49</v>
      </c>
      <c r="D43" s="172" t="s">
        <v>29</v>
      </c>
      <c r="E43" s="447">
        <f>4.704+3.036+4.2504</f>
        <v>11.990400000000001</v>
      </c>
      <c r="F43" s="204"/>
      <c r="G43" s="430"/>
      <c r="H43" s="430"/>
      <c r="I43" s="430"/>
      <c r="J43" s="430"/>
      <c r="K43" s="430"/>
      <c r="L43" s="430"/>
    </row>
    <row r="44" spans="1:13" s="17" customFormat="1" ht="34.5" customHeight="1">
      <c r="A44" s="80">
        <v>5</v>
      </c>
      <c r="B44" s="8" t="s">
        <v>629</v>
      </c>
      <c r="C44" s="81" t="s">
        <v>630</v>
      </c>
      <c r="D44" s="82" t="s">
        <v>23</v>
      </c>
      <c r="E44" s="83">
        <v>1100</v>
      </c>
      <c r="F44" s="82"/>
      <c r="G44" s="84"/>
      <c r="H44" s="83"/>
      <c r="I44" s="84"/>
      <c r="J44" s="83"/>
      <c r="K44" s="84"/>
      <c r="L44" s="84"/>
      <c r="M44" s="24"/>
    </row>
    <row r="45" spans="1:12" s="54" customFormat="1" ht="29.25" customHeight="1">
      <c r="A45" s="172">
        <v>6</v>
      </c>
      <c r="B45" s="431" t="s">
        <v>631</v>
      </c>
      <c r="C45" s="432" t="s">
        <v>786</v>
      </c>
      <c r="D45" s="172" t="s">
        <v>25</v>
      </c>
      <c r="E45" s="204">
        <v>63.3</v>
      </c>
      <c r="F45" s="430"/>
      <c r="G45" s="430"/>
      <c r="H45" s="430"/>
      <c r="I45" s="430"/>
      <c r="J45" s="430"/>
      <c r="K45" s="430"/>
      <c r="L45" s="430"/>
    </row>
    <row r="46" spans="1:12" s="103" customFormat="1" ht="13.5">
      <c r="A46" s="172">
        <v>7</v>
      </c>
      <c r="B46" s="431"/>
      <c r="C46" s="234" t="s">
        <v>63</v>
      </c>
      <c r="D46" s="172" t="s">
        <v>29</v>
      </c>
      <c r="E46" s="447">
        <v>2.668</v>
      </c>
      <c r="F46" s="430"/>
      <c r="G46" s="430"/>
      <c r="H46" s="430"/>
      <c r="I46" s="430"/>
      <c r="J46" s="430"/>
      <c r="K46" s="430"/>
      <c r="L46" s="430"/>
    </row>
    <row r="47" spans="1:12" s="103" customFormat="1" ht="13.5">
      <c r="A47" s="172">
        <v>8</v>
      </c>
      <c r="B47" s="431"/>
      <c r="C47" s="234" t="s">
        <v>49</v>
      </c>
      <c r="D47" s="172" t="s">
        <v>29</v>
      </c>
      <c r="E47" s="447">
        <v>9.456</v>
      </c>
      <c r="F47" s="204"/>
      <c r="G47" s="430"/>
      <c r="H47" s="430"/>
      <c r="I47" s="430"/>
      <c r="J47" s="430"/>
      <c r="K47" s="430"/>
      <c r="L47" s="430"/>
    </row>
    <row r="48" spans="1:12" s="153" customFormat="1" ht="29.25" customHeight="1">
      <c r="A48" s="172">
        <v>9</v>
      </c>
      <c r="B48" s="435" t="s">
        <v>5</v>
      </c>
      <c r="C48" s="437" t="s">
        <v>787</v>
      </c>
      <c r="D48" s="438" t="s">
        <v>25</v>
      </c>
      <c r="E48" s="410">
        <v>199.9</v>
      </c>
      <c r="F48" s="434"/>
      <c r="G48" s="434"/>
      <c r="H48" s="434"/>
      <c r="I48" s="434"/>
      <c r="J48" s="434"/>
      <c r="K48" s="434"/>
      <c r="L48" s="434"/>
    </row>
    <row r="49" spans="1:12" s="103" customFormat="1" ht="13.5">
      <c r="A49" s="172">
        <v>10</v>
      </c>
      <c r="B49" s="429"/>
      <c r="C49" s="512" t="s">
        <v>63</v>
      </c>
      <c r="D49" s="438" t="s">
        <v>29</v>
      </c>
      <c r="E49" s="513">
        <v>7.933</v>
      </c>
      <c r="F49" s="430"/>
      <c r="G49" s="433"/>
      <c r="H49" s="433"/>
      <c r="I49" s="433"/>
      <c r="J49" s="433"/>
      <c r="K49" s="433"/>
      <c r="L49" s="433"/>
    </row>
    <row r="50" spans="1:12" s="103" customFormat="1" ht="13.5">
      <c r="A50" s="172">
        <v>11</v>
      </c>
      <c r="B50" s="429"/>
      <c r="C50" s="512" t="s">
        <v>49</v>
      </c>
      <c r="D50" s="438" t="s">
        <v>29</v>
      </c>
      <c r="E50" s="513">
        <v>22.488</v>
      </c>
      <c r="F50" s="204"/>
      <c r="G50" s="433"/>
      <c r="H50" s="433"/>
      <c r="I50" s="433"/>
      <c r="J50" s="433"/>
      <c r="K50" s="433"/>
      <c r="L50" s="433"/>
    </row>
    <row r="51" spans="1:12" s="153" customFormat="1" ht="41.25" customHeight="1">
      <c r="A51" s="172">
        <v>12</v>
      </c>
      <c r="B51" s="435" t="s">
        <v>5</v>
      </c>
      <c r="C51" s="437" t="s">
        <v>788</v>
      </c>
      <c r="D51" s="438" t="s">
        <v>25</v>
      </c>
      <c r="E51" s="410">
        <v>5.4</v>
      </c>
      <c r="F51" s="434"/>
      <c r="G51" s="434"/>
      <c r="H51" s="434"/>
      <c r="I51" s="434"/>
      <c r="J51" s="434"/>
      <c r="K51" s="434"/>
      <c r="L51" s="434"/>
    </row>
    <row r="52" spans="1:12" s="103" customFormat="1" ht="13.5">
      <c r="A52" s="172">
        <v>13</v>
      </c>
      <c r="B52" s="429"/>
      <c r="C52" s="512" t="s">
        <v>63</v>
      </c>
      <c r="D52" s="438" t="s">
        <v>29</v>
      </c>
      <c r="E52" s="513">
        <v>0.3132</v>
      </c>
      <c r="F52" s="430"/>
      <c r="G52" s="433"/>
      <c r="H52" s="433"/>
      <c r="I52" s="433"/>
      <c r="J52" s="433"/>
      <c r="K52" s="433"/>
      <c r="L52" s="433"/>
    </row>
    <row r="53" spans="1:12" s="103" customFormat="1" ht="13.5">
      <c r="A53" s="172">
        <v>14</v>
      </c>
      <c r="B53" s="429"/>
      <c r="C53" s="512" t="s">
        <v>49</v>
      </c>
      <c r="D53" s="438" t="s">
        <v>29</v>
      </c>
      <c r="E53" s="513">
        <v>1.608</v>
      </c>
      <c r="F53" s="204"/>
      <c r="G53" s="433"/>
      <c r="H53" s="433"/>
      <c r="I53" s="433"/>
      <c r="J53" s="433"/>
      <c r="K53" s="433"/>
      <c r="L53" s="433"/>
    </row>
    <row r="54" spans="1:12" s="54" customFormat="1" ht="27">
      <c r="A54" s="172">
        <v>15</v>
      </c>
      <c r="B54" s="436" t="s">
        <v>6</v>
      </c>
      <c r="C54" s="437" t="s">
        <v>789</v>
      </c>
      <c r="D54" s="438" t="s">
        <v>25</v>
      </c>
      <c r="E54" s="410">
        <v>355</v>
      </c>
      <c r="F54" s="434"/>
      <c r="G54" s="434"/>
      <c r="H54" s="434"/>
      <c r="I54" s="434"/>
      <c r="J54" s="434"/>
      <c r="K54" s="434"/>
      <c r="L54" s="434"/>
    </row>
    <row r="55" spans="1:12" s="103" customFormat="1" ht="13.5">
      <c r="A55" s="172">
        <v>16</v>
      </c>
      <c r="B55" s="431"/>
      <c r="C55" s="512" t="s">
        <v>63</v>
      </c>
      <c r="D55" s="438" t="s">
        <v>29</v>
      </c>
      <c r="E55" s="514">
        <v>2.086</v>
      </c>
      <c r="F55" s="430"/>
      <c r="G55" s="434"/>
      <c r="H55" s="434"/>
      <c r="I55" s="434"/>
      <c r="J55" s="434"/>
      <c r="K55" s="434"/>
      <c r="L55" s="434"/>
    </row>
    <row r="56" spans="1:12" s="103" customFormat="1" ht="13.5">
      <c r="A56" s="172">
        <v>17</v>
      </c>
      <c r="B56" s="431"/>
      <c r="C56" s="512" t="s">
        <v>49</v>
      </c>
      <c r="D56" s="438" t="s">
        <v>29</v>
      </c>
      <c r="E56" s="513">
        <v>33.357</v>
      </c>
      <c r="F56" s="204"/>
      <c r="G56" s="434"/>
      <c r="H56" s="434"/>
      <c r="I56" s="434"/>
      <c r="J56" s="434"/>
      <c r="K56" s="434"/>
      <c r="L56" s="434"/>
    </row>
    <row r="57" spans="1:13" s="17" customFormat="1" ht="27.75" customHeight="1">
      <c r="A57" s="80">
        <v>18</v>
      </c>
      <c r="B57" s="8" t="s">
        <v>632</v>
      </c>
      <c r="C57" s="81" t="s">
        <v>790</v>
      </c>
      <c r="D57" s="82" t="s">
        <v>25</v>
      </c>
      <c r="E57" s="83">
        <v>9.6</v>
      </c>
      <c r="F57" s="82"/>
      <c r="G57" s="84"/>
      <c r="H57" s="83"/>
      <c r="I57" s="84"/>
      <c r="J57" s="83"/>
      <c r="K57" s="84"/>
      <c r="L57" s="84"/>
      <c r="M57" s="24"/>
    </row>
    <row r="58" spans="1:12" s="103" customFormat="1" ht="13.5">
      <c r="A58" s="172">
        <v>19</v>
      </c>
      <c r="B58" s="431"/>
      <c r="C58" s="512" t="s">
        <v>63</v>
      </c>
      <c r="D58" s="438" t="s">
        <v>29</v>
      </c>
      <c r="E58" s="513">
        <v>0.612</v>
      </c>
      <c r="F58" s="430"/>
      <c r="G58" s="434"/>
      <c r="H58" s="434"/>
      <c r="I58" s="434"/>
      <c r="J58" s="434"/>
      <c r="K58" s="434"/>
      <c r="L58" s="434"/>
    </row>
    <row r="59" spans="1:12" s="103" customFormat="1" ht="13.5">
      <c r="A59" s="172">
        <v>20</v>
      </c>
      <c r="B59" s="431"/>
      <c r="C59" s="512" t="s">
        <v>49</v>
      </c>
      <c r="D59" s="438" t="s">
        <v>29</v>
      </c>
      <c r="E59" s="513">
        <v>0.852</v>
      </c>
      <c r="F59" s="204"/>
      <c r="G59" s="434"/>
      <c r="H59" s="434"/>
      <c r="I59" s="434"/>
      <c r="J59" s="434"/>
      <c r="K59" s="434"/>
      <c r="L59" s="434"/>
    </row>
    <row r="60" spans="1:13" s="17" customFormat="1" ht="27">
      <c r="A60" s="80">
        <v>21</v>
      </c>
      <c r="B60" s="8" t="s">
        <v>633</v>
      </c>
      <c r="C60" s="81" t="s">
        <v>634</v>
      </c>
      <c r="D60" s="82" t="s">
        <v>25</v>
      </c>
      <c r="E60" s="84">
        <v>12</v>
      </c>
      <c r="F60" s="82"/>
      <c r="G60" s="84"/>
      <c r="H60" s="83"/>
      <c r="I60" s="84"/>
      <c r="J60" s="83"/>
      <c r="K60" s="84"/>
      <c r="L60" s="84"/>
      <c r="M60" s="24"/>
    </row>
    <row r="61" spans="1:12" s="103" customFormat="1" ht="13.5">
      <c r="A61" s="172">
        <v>22</v>
      </c>
      <c r="B61" s="431"/>
      <c r="C61" s="512" t="s">
        <v>63</v>
      </c>
      <c r="D61" s="438" t="s">
        <v>29</v>
      </c>
      <c r="E61" s="513">
        <v>0.624</v>
      </c>
      <c r="F61" s="430"/>
      <c r="G61" s="434"/>
      <c r="H61" s="434"/>
      <c r="I61" s="434"/>
      <c r="J61" s="434"/>
      <c r="K61" s="434"/>
      <c r="L61" s="434"/>
    </row>
    <row r="62" spans="1:12" s="103" customFormat="1" ht="13.5">
      <c r="A62" s="172">
        <v>23</v>
      </c>
      <c r="B62" s="431"/>
      <c r="C62" s="512" t="s">
        <v>49</v>
      </c>
      <c r="D62" s="438" t="s">
        <v>29</v>
      </c>
      <c r="E62" s="513">
        <v>1.272</v>
      </c>
      <c r="F62" s="204"/>
      <c r="G62" s="434"/>
      <c r="H62" s="434"/>
      <c r="I62" s="434"/>
      <c r="J62" s="434"/>
      <c r="K62" s="434"/>
      <c r="L62" s="434"/>
    </row>
    <row r="63" spans="1:13" s="17" customFormat="1" ht="40.5">
      <c r="A63" s="3">
        <v>24</v>
      </c>
      <c r="B63" s="76" t="s">
        <v>221</v>
      </c>
      <c r="C63" s="6" t="s">
        <v>707</v>
      </c>
      <c r="D63" s="3" t="s">
        <v>25</v>
      </c>
      <c r="E63" s="5">
        <v>14</v>
      </c>
      <c r="F63" s="3"/>
      <c r="G63" s="4"/>
      <c r="H63" s="5"/>
      <c r="I63" s="4"/>
      <c r="J63" s="5"/>
      <c r="K63" s="4"/>
      <c r="L63" s="4"/>
      <c r="M63" s="24"/>
    </row>
    <row r="64" spans="1:12" s="54" customFormat="1" ht="13.5">
      <c r="A64" s="172">
        <v>25</v>
      </c>
      <c r="B64" s="431"/>
      <c r="C64" s="234" t="s">
        <v>63</v>
      </c>
      <c r="D64" s="172" t="s">
        <v>29</v>
      </c>
      <c r="E64" s="447">
        <v>0.14</v>
      </c>
      <c r="F64" s="430"/>
      <c r="G64" s="430"/>
      <c r="H64" s="430"/>
      <c r="I64" s="430"/>
      <c r="J64" s="430"/>
      <c r="K64" s="430"/>
      <c r="L64" s="430"/>
    </row>
    <row r="65" spans="1:12" s="54" customFormat="1" ht="13.5">
      <c r="A65" s="172">
        <v>26</v>
      </c>
      <c r="B65" s="431"/>
      <c r="C65" s="234" t="s">
        <v>49</v>
      </c>
      <c r="D65" s="172" t="s">
        <v>29</v>
      </c>
      <c r="E65" s="447">
        <v>1.2</v>
      </c>
      <c r="F65" s="430"/>
      <c r="G65" s="430"/>
      <c r="H65" s="430"/>
      <c r="I65" s="430"/>
      <c r="J65" s="430"/>
      <c r="K65" s="430"/>
      <c r="L65" s="430"/>
    </row>
    <row r="66" spans="1:13" s="17" customFormat="1" ht="27">
      <c r="A66" s="80">
        <v>27</v>
      </c>
      <c r="B66" s="8" t="s">
        <v>151</v>
      </c>
      <c r="C66" s="81" t="s">
        <v>582</v>
      </c>
      <c r="D66" s="82" t="s">
        <v>25</v>
      </c>
      <c r="E66" s="83">
        <v>300</v>
      </c>
      <c r="F66" s="82"/>
      <c r="G66" s="84"/>
      <c r="H66" s="83"/>
      <c r="I66" s="84"/>
      <c r="J66" s="83"/>
      <c r="K66" s="84"/>
      <c r="L66" s="84"/>
      <c r="M66" s="24"/>
    </row>
    <row r="67" spans="1:12" s="113" customFormat="1" ht="27">
      <c r="A67" s="149">
        <v>28</v>
      </c>
      <c r="B67" s="412" t="s">
        <v>151</v>
      </c>
      <c r="C67" s="186" t="s">
        <v>583</v>
      </c>
      <c r="D67" s="149" t="s">
        <v>25</v>
      </c>
      <c r="E67" s="213">
        <v>4</v>
      </c>
      <c r="F67" s="213"/>
      <c r="G67" s="213"/>
      <c r="H67" s="213"/>
      <c r="I67" s="213"/>
      <c r="J67" s="213"/>
      <c r="K67" s="213"/>
      <c r="L67" s="213"/>
    </row>
    <row r="68" spans="1:13" s="17" customFormat="1" ht="27">
      <c r="A68" s="80">
        <v>29</v>
      </c>
      <c r="B68" s="8" t="s">
        <v>151</v>
      </c>
      <c r="C68" s="81" t="s">
        <v>586</v>
      </c>
      <c r="D68" s="82" t="s">
        <v>25</v>
      </c>
      <c r="E68" s="83">
        <v>166</v>
      </c>
      <c r="F68" s="82"/>
      <c r="G68" s="84"/>
      <c r="H68" s="83"/>
      <c r="I68" s="84"/>
      <c r="J68" s="83"/>
      <c r="K68" s="84"/>
      <c r="L68" s="84"/>
      <c r="M68" s="24"/>
    </row>
    <row r="69" spans="1:13" s="17" customFormat="1" ht="13.5">
      <c r="A69" s="82">
        <v>30</v>
      </c>
      <c r="B69" s="8" t="s">
        <v>584</v>
      </c>
      <c r="C69" s="81" t="s">
        <v>585</v>
      </c>
      <c r="D69" s="82" t="s">
        <v>23</v>
      </c>
      <c r="E69" s="83">
        <v>550</v>
      </c>
      <c r="F69" s="82"/>
      <c r="G69" s="84"/>
      <c r="H69" s="83"/>
      <c r="I69" s="84"/>
      <c r="J69" s="83"/>
      <c r="K69" s="84"/>
      <c r="L69" s="84"/>
      <c r="M69" s="24"/>
    </row>
    <row r="70" spans="1:12" s="142" customFormat="1" ht="40.5">
      <c r="A70" s="224">
        <v>31</v>
      </c>
      <c r="B70" s="414" t="s">
        <v>35</v>
      </c>
      <c r="C70" s="186" t="s">
        <v>230</v>
      </c>
      <c r="D70" s="149" t="s">
        <v>231</v>
      </c>
      <c r="E70" s="213">
        <v>25.6</v>
      </c>
      <c r="F70" s="185"/>
      <c r="G70" s="185"/>
      <c r="H70" s="185"/>
      <c r="I70" s="185"/>
      <c r="J70" s="185"/>
      <c r="K70" s="185"/>
      <c r="L70" s="185"/>
    </row>
    <row r="71" spans="1:12" s="142" customFormat="1" ht="13.5">
      <c r="A71" s="224"/>
      <c r="B71" s="414"/>
      <c r="C71" s="186" t="s">
        <v>608</v>
      </c>
      <c r="D71" s="149"/>
      <c r="E71" s="185"/>
      <c r="F71" s="185"/>
      <c r="G71" s="185"/>
      <c r="H71" s="185"/>
      <c r="I71" s="185"/>
      <c r="J71" s="185"/>
      <c r="K71" s="185"/>
      <c r="L71" s="185"/>
    </row>
    <row r="72" spans="1:12" s="142" customFormat="1" ht="13.5">
      <c r="A72" s="224"/>
      <c r="B72" s="414"/>
      <c r="C72" s="186" t="s">
        <v>232</v>
      </c>
      <c r="D72" s="149" t="s">
        <v>181</v>
      </c>
      <c r="E72" s="185">
        <v>8</v>
      </c>
      <c r="F72" s="185"/>
      <c r="G72" s="185"/>
      <c r="H72" s="185"/>
      <c r="I72" s="185"/>
      <c r="J72" s="185"/>
      <c r="K72" s="185"/>
      <c r="L72" s="185"/>
    </row>
    <row r="73" spans="1:12" s="142" customFormat="1" ht="13.5">
      <c r="A73" s="224"/>
      <c r="B73" s="414"/>
      <c r="C73" s="186" t="s">
        <v>233</v>
      </c>
      <c r="D73" s="149" t="s">
        <v>181</v>
      </c>
      <c r="E73" s="185">
        <v>16</v>
      </c>
      <c r="F73" s="185"/>
      <c r="G73" s="185"/>
      <c r="H73" s="185"/>
      <c r="I73" s="185"/>
      <c r="J73" s="185"/>
      <c r="K73" s="185"/>
      <c r="L73" s="185"/>
    </row>
    <row r="74" spans="1:12" s="142" customFormat="1" ht="13.5">
      <c r="A74" s="224"/>
      <c r="B74" s="414"/>
      <c r="C74" s="186" t="s">
        <v>234</v>
      </c>
      <c r="D74" s="149" t="s">
        <v>181</v>
      </c>
      <c r="E74" s="185">
        <v>8</v>
      </c>
      <c r="F74" s="185"/>
      <c r="G74" s="185"/>
      <c r="H74" s="185"/>
      <c r="I74" s="185"/>
      <c r="J74" s="185"/>
      <c r="K74" s="185"/>
      <c r="L74" s="185"/>
    </row>
    <row r="75" spans="1:12" s="142" customFormat="1" ht="13.5">
      <c r="A75" s="224"/>
      <c r="B75" s="414"/>
      <c r="C75" s="186" t="s">
        <v>235</v>
      </c>
      <c r="D75" s="149" t="s">
        <v>181</v>
      </c>
      <c r="E75" s="185">
        <v>32</v>
      </c>
      <c r="F75" s="185"/>
      <c r="G75" s="185"/>
      <c r="H75" s="185"/>
      <c r="I75" s="185"/>
      <c r="J75" s="185"/>
      <c r="K75" s="185"/>
      <c r="L75" s="185"/>
    </row>
    <row r="76" spans="1:12" s="142" customFormat="1" ht="13.5">
      <c r="A76" s="224"/>
      <c r="B76" s="414"/>
      <c r="C76" s="186" t="s">
        <v>236</v>
      </c>
      <c r="D76" s="149" t="s">
        <v>181</v>
      </c>
      <c r="E76" s="185">
        <v>16</v>
      </c>
      <c r="F76" s="185"/>
      <c r="G76" s="185"/>
      <c r="H76" s="185"/>
      <c r="I76" s="185"/>
      <c r="J76" s="185"/>
      <c r="K76" s="185"/>
      <c r="L76" s="185"/>
    </row>
    <row r="77" spans="1:12" ht="13.5">
      <c r="A77" s="80"/>
      <c r="B77" s="64"/>
      <c r="C77" s="516" t="s">
        <v>7</v>
      </c>
      <c r="D77" s="80"/>
      <c r="E77" s="84"/>
      <c r="F77" s="172"/>
      <c r="G77" s="84"/>
      <c r="H77" s="83"/>
      <c r="I77" s="84"/>
      <c r="J77" s="83"/>
      <c r="K77" s="84"/>
      <c r="L77" s="84"/>
    </row>
    <row r="78" spans="1:12" s="113" customFormat="1" ht="13.5">
      <c r="A78" s="149">
        <v>1</v>
      </c>
      <c r="B78" s="244" t="s">
        <v>635</v>
      </c>
      <c r="C78" s="186" t="s">
        <v>636</v>
      </c>
      <c r="D78" s="149" t="s">
        <v>25</v>
      </c>
      <c r="E78" s="185">
        <v>24</v>
      </c>
      <c r="F78" s="185"/>
      <c r="G78" s="185"/>
      <c r="H78" s="185"/>
      <c r="I78" s="185"/>
      <c r="J78" s="185"/>
      <c r="K78" s="185"/>
      <c r="L78" s="185"/>
    </row>
    <row r="79" spans="1:12" s="113" customFormat="1" ht="13.5">
      <c r="A79" s="149">
        <v>2</v>
      </c>
      <c r="B79" s="244" t="s">
        <v>637</v>
      </c>
      <c r="C79" s="186" t="s">
        <v>638</v>
      </c>
      <c r="D79" s="149" t="s">
        <v>25</v>
      </c>
      <c r="E79" s="185">
        <v>24</v>
      </c>
      <c r="F79" s="185"/>
      <c r="G79" s="185"/>
      <c r="H79" s="185"/>
      <c r="I79" s="185"/>
      <c r="J79" s="185"/>
      <c r="K79" s="185"/>
      <c r="L79" s="185"/>
    </row>
    <row r="80" spans="1:12" s="113" customFormat="1" ht="13.5">
      <c r="A80" s="149">
        <v>3</v>
      </c>
      <c r="B80" s="244" t="s">
        <v>226</v>
      </c>
      <c r="C80" s="186" t="s">
        <v>227</v>
      </c>
      <c r="D80" s="149" t="s">
        <v>23</v>
      </c>
      <c r="E80" s="185">
        <f>734.45+120</f>
        <v>854.45</v>
      </c>
      <c r="F80" s="213"/>
      <c r="G80" s="213"/>
      <c r="H80" s="213"/>
      <c r="I80" s="213"/>
      <c r="J80" s="213"/>
      <c r="K80" s="213"/>
      <c r="L80" s="213"/>
    </row>
    <row r="81" spans="1:12" s="113" customFormat="1" ht="13.5">
      <c r="A81" s="149">
        <v>4</v>
      </c>
      <c r="B81" s="244" t="s">
        <v>152</v>
      </c>
      <c r="C81" s="186" t="s">
        <v>153</v>
      </c>
      <c r="D81" s="149" t="s">
        <v>23</v>
      </c>
      <c r="E81" s="185">
        <f>E80</f>
        <v>854.45</v>
      </c>
      <c r="F81" s="185"/>
      <c r="G81" s="185"/>
      <c r="H81" s="185"/>
      <c r="I81" s="185"/>
      <c r="J81" s="185"/>
      <c r="K81" s="185"/>
      <c r="L81" s="185"/>
    </row>
    <row r="82" spans="1:12" s="113" customFormat="1" ht="13.5">
      <c r="A82" s="149">
        <v>5</v>
      </c>
      <c r="B82" s="244" t="s">
        <v>154</v>
      </c>
      <c r="C82" s="186" t="s">
        <v>155</v>
      </c>
      <c r="D82" s="149" t="s">
        <v>23</v>
      </c>
      <c r="E82" s="185">
        <f>E80</f>
        <v>854.45</v>
      </c>
      <c r="F82" s="185"/>
      <c r="G82" s="185"/>
      <c r="H82" s="185"/>
      <c r="I82" s="185"/>
      <c r="J82" s="185"/>
      <c r="K82" s="185"/>
      <c r="L82" s="185"/>
    </row>
    <row r="83" spans="1:12" s="113" customFormat="1" ht="27" customHeight="1">
      <c r="A83" s="149">
        <v>6</v>
      </c>
      <c r="B83" s="244" t="s">
        <v>77</v>
      </c>
      <c r="C83" s="186" t="s">
        <v>640</v>
      </c>
      <c r="D83" s="149" t="s">
        <v>23</v>
      </c>
      <c r="E83" s="213">
        <v>734.45</v>
      </c>
      <c r="F83" s="185"/>
      <c r="G83" s="185"/>
      <c r="H83" s="185"/>
      <c r="I83" s="185"/>
      <c r="J83" s="185"/>
      <c r="K83" s="185"/>
      <c r="L83" s="185"/>
    </row>
    <row r="84" spans="1:12" s="113" customFormat="1" ht="27" customHeight="1">
      <c r="A84" s="149">
        <v>7</v>
      </c>
      <c r="B84" s="244" t="s">
        <v>77</v>
      </c>
      <c r="C84" s="186" t="s">
        <v>639</v>
      </c>
      <c r="D84" s="149" t="s">
        <v>23</v>
      </c>
      <c r="E84" s="213">
        <v>120</v>
      </c>
      <c r="F84" s="185"/>
      <c r="G84" s="185"/>
      <c r="H84" s="185"/>
      <c r="I84" s="185"/>
      <c r="J84" s="185"/>
      <c r="K84" s="185"/>
      <c r="L84" s="185"/>
    </row>
    <row r="85" spans="1:12" s="113" customFormat="1" ht="27" customHeight="1">
      <c r="A85" s="149">
        <v>8</v>
      </c>
      <c r="B85" s="244" t="s">
        <v>77</v>
      </c>
      <c r="C85" s="186" t="s">
        <v>641</v>
      </c>
      <c r="D85" s="149" t="s">
        <v>23</v>
      </c>
      <c r="E85" s="213">
        <v>50</v>
      </c>
      <c r="F85" s="185"/>
      <c r="G85" s="185"/>
      <c r="H85" s="185"/>
      <c r="I85" s="185"/>
      <c r="J85" s="185"/>
      <c r="K85" s="185"/>
      <c r="L85" s="185"/>
    </row>
    <row r="86" spans="1:12" s="113" customFormat="1" ht="40.5">
      <c r="A86" s="149">
        <v>9</v>
      </c>
      <c r="B86" s="412" t="s">
        <v>642</v>
      </c>
      <c r="C86" s="186" t="s">
        <v>644</v>
      </c>
      <c r="D86" s="149" t="s">
        <v>23</v>
      </c>
      <c r="E86" s="213">
        <v>70</v>
      </c>
      <c r="F86" s="213"/>
      <c r="G86" s="213"/>
      <c r="H86" s="213"/>
      <c r="I86" s="213"/>
      <c r="J86" s="213"/>
      <c r="K86" s="213"/>
      <c r="L86" s="213"/>
    </row>
    <row r="87" spans="1:13" s="17" customFormat="1" ht="23.25" customHeight="1">
      <c r="A87" s="80">
        <v>10</v>
      </c>
      <c r="B87" s="8" t="s">
        <v>228</v>
      </c>
      <c r="C87" s="440" t="s">
        <v>643</v>
      </c>
      <c r="D87" s="80" t="s">
        <v>23</v>
      </c>
      <c r="E87" s="84">
        <v>635.25</v>
      </c>
      <c r="F87" s="82"/>
      <c r="G87" s="84"/>
      <c r="H87" s="83"/>
      <c r="I87" s="84"/>
      <c r="J87" s="83"/>
      <c r="K87" s="84"/>
      <c r="L87" s="84"/>
      <c r="M87" s="24"/>
    </row>
    <row r="88" spans="1:12" s="180" customFormat="1" ht="13.5">
      <c r="A88" s="178">
        <v>11</v>
      </c>
      <c r="B88" s="418" t="s">
        <v>176</v>
      </c>
      <c r="C88" s="245" t="s">
        <v>651</v>
      </c>
      <c r="D88" s="178" t="s">
        <v>25</v>
      </c>
      <c r="E88" s="185">
        <v>52</v>
      </c>
      <c r="F88" s="185"/>
      <c r="G88" s="185"/>
      <c r="H88" s="185"/>
      <c r="I88" s="185"/>
      <c r="J88" s="185"/>
      <c r="K88" s="185"/>
      <c r="L88" s="185"/>
    </row>
    <row r="89" spans="1:12" s="113" customFormat="1" ht="27" customHeight="1">
      <c r="A89" s="149">
        <v>12</v>
      </c>
      <c r="B89" s="244" t="s">
        <v>77</v>
      </c>
      <c r="C89" s="186" t="s">
        <v>711</v>
      </c>
      <c r="D89" s="149" t="s">
        <v>23</v>
      </c>
      <c r="E89" s="213">
        <v>30</v>
      </c>
      <c r="F89" s="185"/>
      <c r="G89" s="185"/>
      <c r="H89" s="185"/>
      <c r="I89" s="185"/>
      <c r="J89" s="185"/>
      <c r="K89" s="185"/>
      <c r="L89" s="185"/>
    </row>
    <row r="90" spans="1:12" s="180" customFormat="1" ht="13.5">
      <c r="A90" s="178"/>
      <c r="B90" s="418"/>
      <c r="C90" s="443" t="s">
        <v>660</v>
      </c>
      <c r="D90" s="178"/>
      <c r="E90" s="185"/>
      <c r="F90" s="185"/>
      <c r="G90" s="185"/>
      <c r="H90" s="185"/>
      <c r="I90" s="185"/>
      <c r="J90" s="185"/>
      <c r="K90" s="185"/>
      <c r="L90" s="185"/>
    </row>
    <row r="91" spans="1:12" s="113" customFormat="1" ht="13.5">
      <c r="A91" s="149">
        <v>13</v>
      </c>
      <c r="B91" s="244" t="s">
        <v>645</v>
      </c>
      <c r="C91" s="151" t="s">
        <v>646</v>
      </c>
      <c r="D91" s="149" t="s">
        <v>23</v>
      </c>
      <c r="E91" s="185">
        <v>10.2</v>
      </c>
      <c r="F91" s="185"/>
      <c r="G91" s="185"/>
      <c r="H91" s="185"/>
      <c r="I91" s="185"/>
      <c r="J91" s="185"/>
      <c r="K91" s="185"/>
      <c r="L91" s="185"/>
    </row>
    <row r="92" spans="1:12" s="113" customFormat="1" ht="13.5">
      <c r="A92" s="149">
        <v>14</v>
      </c>
      <c r="B92" s="244" t="s">
        <v>647</v>
      </c>
      <c r="C92" s="186" t="s">
        <v>648</v>
      </c>
      <c r="D92" s="149" t="s">
        <v>25</v>
      </c>
      <c r="E92" s="185">
        <f>E91*0.1</f>
        <v>1.02</v>
      </c>
      <c r="F92" s="185"/>
      <c r="G92" s="185"/>
      <c r="H92" s="185"/>
      <c r="I92" s="185"/>
      <c r="J92" s="185"/>
      <c r="K92" s="185"/>
      <c r="L92" s="185"/>
    </row>
    <row r="93" spans="1:12" s="113" customFormat="1" ht="25.5">
      <c r="A93" s="149">
        <v>15</v>
      </c>
      <c r="B93" s="244" t="s">
        <v>649</v>
      </c>
      <c r="C93" s="186" t="s">
        <v>156</v>
      </c>
      <c r="D93" s="149" t="s">
        <v>23</v>
      </c>
      <c r="E93" s="185">
        <v>10.2</v>
      </c>
      <c r="F93" s="185"/>
      <c r="G93" s="185"/>
      <c r="H93" s="185"/>
      <c r="I93" s="185"/>
      <c r="J93" s="185"/>
      <c r="K93" s="185"/>
      <c r="L93" s="185"/>
    </row>
    <row r="94" spans="1:12" s="113" customFormat="1" ht="27">
      <c r="A94" s="149">
        <v>16</v>
      </c>
      <c r="B94" s="442" t="s">
        <v>652</v>
      </c>
      <c r="C94" s="151" t="s">
        <v>650</v>
      </c>
      <c r="D94" s="149" t="s">
        <v>23</v>
      </c>
      <c r="E94" s="185">
        <v>10.2</v>
      </c>
      <c r="F94" s="185"/>
      <c r="G94" s="185"/>
      <c r="H94" s="185"/>
      <c r="I94" s="185"/>
      <c r="J94" s="185"/>
      <c r="K94" s="185"/>
      <c r="L94" s="185"/>
    </row>
    <row r="95" spans="1:12" s="113" customFormat="1" ht="27">
      <c r="A95" s="149">
        <v>17</v>
      </c>
      <c r="B95" s="244" t="s">
        <v>653</v>
      </c>
      <c r="C95" s="186" t="s">
        <v>655</v>
      </c>
      <c r="D95" s="178" t="s">
        <v>38</v>
      </c>
      <c r="E95" s="185">
        <v>3.5</v>
      </c>
      <c r="F95" s="185"/>
      <c r="G95" s="185"/>
      <c r="H95" s="185"/>
      <c r="I95" s="185"/>
      <c r="J95" s="185"/>
      <c r="K95" s="185"/>
      <c r="L95" s="185"/>
    </row>
    <row r="96" spans="1:12" s="113" customFormat="1" ht="27">
      <c r="A96" s="149">
        <v>18</v>
      </c>
      <c r="B96" s="244" t="s">
        <v>654</v>
      </c>
      <c r="C96" s="186" t="s">
        <v>657</v>
      </c>
      <c r="D96" s="149" t="s">
        <v>43</v>
      </c>
      <c r="E96" s="185">
        <v>1</v>
      </c>
      <c r="F96" s="185"/>
      <c r="G96" s="185"/>
      <c r="H96" s="185"/>
      <c r="I96" s="185"/>
      <c r="J96" s="185"/>
      <c r="K96" s="185"/>
      <c r="L96" s="185"/>
    </row>
    <row r="97" spans="1:12" s="113" customFormat="1" ht="27">
      <c r="A97" s="149">
        <v>19</v>
      </c>
      <c r="B97" s="244" t="s">
        <v>654</v>
      </c>
      <c r="C97" s="186" t="s">
        <v>656</v>
      </c>
      <c r="D97" s="149" t="s">
        <v>43</v>
      </c>
      <c r="E97" s="185">
        <v>1</v>
      </c>
      <c r="F97" s="185"/>
      <c r="G97" s="185"/>
      <c r="H97" s="185"/>
      <c r="I97" s="185"/>
      <c r="J97" s="185"/>
      <c r="K97" s="185"/>
      <c r="L97" s="185"/>
    </row>
    <row r="98" spans="1:12" s="113" customFormat="1" ht="27" customHeight="1">
      <c r="A98" s="149">
        <v>20</v>
      </c>
      <c r="B98" s="244" t="s">
        <v>659</v>
      </c>
      <c r="C98" s="186" t="s">
        <v>658</v>
      </c>
      <c r="D98" s="149" t="s">
        <v>23</v>
      </c>
      <c r="E98" s="213">
        <v>2</v>
      </c>
      <c r="F98" s="185"/>
      <c r="G98" s="185"/>
      <c r="H98" s="185"/>
      <c r="I98" s="185"/>
      <c r="J98" s="185"/>
      <c r="K98" s="185"/>
      <c r="L98" s="185"/>
    </row>
    <row r="99" spans="1:12" ht="13.5">
      <c r="A99" s="115"/>
      <c r="B99" s="64"/>
      <c r="C99" s="516" t="s">
        <v>700</v>
      </c>
      <c r="D99" s="115"/>
      <c r="E99" s="105"/>
      <c r="F99" s="174"/>
      <c r="G99" s="105"/>
      <c r="H99" s="105"/>
      <c r="I99" s="105"/>
      <c r="J99" s="105"/>
      <c r="K99" s="105"/>
      <c r="L99" s="105"/>
    </row>
    <row r="100" spans="1:12" s="54" customFormat="1" ht="27">
      <c r="A100" s="172">
        <v>1</v>
      </c>
      <c r="B100" s="429" t="s">
        <v>256</v>
      </c>
      <c r="C100" s="432" t="s">
        <v>712</v>
      </c>
      <c r="D100" s="172" t="s">
        <v>25</v>
      </c>
      <c r="E100" s="204">
        <v>30</v>
      </c>
      <c r="F100" s="430"/>
      <c r="G100" s="430"/>
      <c r="H100" s="430"/>
      <c r="I100" s="430"/>
      <c r="J100" s="430"/>
      <c r="K100" s="430"/>
      <c r="L100" s="430"/>
    </row>
    <row r="101" spans="1:12" s="103" customFormat="1" ht="13.5">
      <c r="A101" s="172">
        <v>2</v>
      </c>
      <c r="B101" s="431"/>
      <c r="C101" s="234" t="s">
        <v>63</v>
      </c>
      <c r="D101" s="172" t="s">
        <v>29</v>
      </c>
      <c r="E101" s="451">
        <v>0.1852</v>
      </c>
      <c r="F101" s="430"/>
      <c r="G101" s="430"/>
      <c r="H101" s="430"/>
      <c r="I101" s="430"/>
      <c r="J101" s="430"/>
      <c r="K101" s="430"/>
      <c r="L101" s="430"/>
    </row>
    <row r="102" spans="1:12" s="103" customFormat="1" ht="13.5">
      <c r="A102" s="172">
        <v>3</v>
      </c>
      <c r="B102" s="431"/>
      <c r="C102" s="234" t="s">
        <v>49</v>
      </c>
      <c r="D102" s="172" t="s">
        <v>29</v>
      </c>
      <c r="E102" s="288">
        <v>3.208</v>
      </c>
      <c r="F102" s="204"/>
      <c r="G102" s="430"/>
      <c r="H102" s="430"/>
      <c r="I102" s="430"/>
      <c r="J102" s="430"/>
      <c r="K102" s="430"/>
      <c r="L102" s="430"/>
    </row>
    <row r="103" spans="1:12" s="180" customFormat="1" ht="27">
      <c r="A103" s="178">
        <v>4</v>
      </c>
      <c r="B103" s="418" t="s">
        <v>675</v>
      </c>
      <c r="C103" s="245" t="s">
        <v>701</v>
      </c>
      <c r="D103" s="178" t="s">
        <v>23</v>
      </c>
      <c r="E103" s="213">
        <v>76</v>
      </c>
      <c r="F103" s="185"/>
      <c r="G103" s="185"/>
      <c r="H103" s="185"/>
      <c r="I103" s="185"/>
      <c r="J103" s="185"/>
      <c r="K103" s="185"/>
      <c r="L103" s="185"/>
    </row>
    <row r="104" spans="1:12" s="45" customFormat="1" ht="27">
      <c r="A104" s="80">
        <v>5</v>
      </c>
      <c r="B104" s="8" t="s">
        <v>141</v>
      </c>
      <c r="C104" s="413" t="s">
        <v>673</v>
      </c>
      <c r="D104" s="82" t="s">
        <v>23</v>
      </c>
      <c r="E104" s="84">
        <v>9</v>
      </c>
      <c r="F104" s="172"/>
      <c r="G104" s="84"/>
      <c r="H104" s="83"/>
      <c r="I104" s="84"/>
      <c r="J104" s="83"/>
      <c r="K104" s="84"/>
      <c r="L104" s="84"/>
    </row>
    <row r="105" spans="1:12" s="180" customFormat="1" ht="27">
      <c r="A105" s="417">
        <v>6</v>
      </c>
      <c r="B105" s="421" t="s">
        <v>142</v>
      </c>
      <c r="C105" s="245" t="s">
        <v>704</v>
      </c>
      <c r="D105" s="178" t="s">
        <v>38</v>
      </c>
      <c r="E105" s="146">
        <v>66</v>
      </c>
      <c r="F105" s="219"/>
      <c r="G105" s="219"/>
      <c r="H105" s="219"/>
      <c r="I105" s="219"/>
      <c r="J105" s="219"/>
      <c r="K105" s="219"/>
      <c r="L105" s="219"/>
    </row>
    <row r="106" spans="1:13" ht="27">
      <c r="A106" s="417">
        <v>7</v>
      </c>
      <c r="B106" s="8" t="s">
        <v>702</v>
      </c>
      <c r="C106" s="413" t="s">
        <v>703</v>
      </c>
      <c r="D106" s="82" t="s">
        <v>31</v>
      </c>
      <c r="E106" s="83">
        <v>42</v>
      </c>
      <c r="F106" s="82"/>
      <c r="G106" s="84"/>
      <c r="H106" s="83"/>
      <c r="I106" s="84"/>
      <c r="J106" s="83"/>
      <c r="K106" s="84"/>
      <c r="L106" s="84"/>
      <c r="M106" s="24"/>
    </row>
    <row r="107" spans="1:12" s="179" customFormat="1" ht="27">
      <c r="A107" s="178">
        <v>8</v>
      </c>
      <c r="B107" s="418" t="s">
        <v>678</v>
      </c>
      <c r="C107" s="245" t="s">
        <v>679</v>
      </c>
      <c r="D107" s="178" t="s">
        <v>38</v>
      </c>
      <c r="E107" s="213">
        <v>33</v>
      </c>
      <c r="F107" s="185"/>
      <c r="G107" s="185"/>
      <c r="H107" s="185"/>
      <c r="I107" s="185"/>
      <c r="J107" s="185"/>
      <c r="K107" s="185"/>
      <c r="L107" s="185"/>
    </row>
    <row r="108" spans="1:12" s="113" customFormat="1" ht="27">
      <c r="A108" s="149">
        <v>9</v>
      </c>
      <c r="B108" s="244" t="s">
        <v>3</v>
      </c>
      <c r="C108" s="186" t="s">
        <v>680</v>
      </c>
      <c r="D108" s="149" t="s">
        <v>23</v>
      </c>
      <c r="E108" s="213">
        <v>26</v>
      </c>
      <c r="F108" s="213"/>
      <c r="G108" s="213"/>
      <c r="H108" s="213"/>
      <c r="I108" s="213"/>
      <c r="J108" s="213"/>
      <c r="K108" s="213"/>
      <c r="L108" s="213"/>
    </row>
    <row r="109" spans="1:12" s="180" customFormat="1" ht="25.5">
      <c r="A109" s="178">
        <v>10</v>
      </c>
      <c r="B109" s="441" t="s">
        <v>229</v>
      </c>
      <c r="C109" s="245" t="s">
        <v>705</v>
      </c>
      <c r="D109" s="178" t="s">
        <v>23</v>
      </c>
      <c r="E109" s="185">
        <v>8.85</v>
      </c>
      <c r="F109" s="185"/>
      <c r="G109" s="185"/>
      <c r="H109" s="185"/>
      <c r="I109" s="185"/>
      <c r="J109" s="185"/>
      <c r="K109" s="185"/>
      <c r="L109" s="185"/>
    </row>
    <row r="110" spans="1:12" ht="13.5">
      <c r="A110" s="115"/>
      <c r="B110" s="64"/>
      <c r="C110" s="516" t="s">
        <v>717</v>
      </c>
      <c r="D110" s="115"/>
      <c r="E110" s="105"/>
      <c r="F110" s="174"/>
      <c r="G110" s="105"/>
      <c r="H110" s="105"/>
      <c r="I110" s="105"/>
      <c r="J110" s="105"/>
      <c r="K110" s="105"/>
      <c r="L110" s="105"/>
    </row>
    <row r="111" spans="1:12" ht="27">
      <c r="A111" s="80">
        <v>1</v>
      </c>
      <c r="B111" s="8" t="s">
        <v>52</v>
      </c>
      <c r="C111" s="427" t="s">
        <v>287</v>
      </c>
      <c r="D111" s="82" t="s">
        <v>23</v>
      </c>
      <c r="E111" s="83">
        <v>30.7</v>
      </c>
      <c r="F111" s="172"/>
      <c r="G111" s="84"/>
      <c r="H111" s="83"/>
      <c r="I111" s="84"/>
      <c r="J111" s="83"/>
      <c r="K111" s="84"/>
      <c r="L111" s="84"/>
    </row>
    <row r="112" spans="1:12" ht="27">
      <c r="A112" s="80">
        <v>2</v>
      </c>
      <c r="B112" s="8" t="s">
        <v>52</v>
      </c>
      <c r="C112" s="427" t="s">
        <v>617</v>
      </c>
      <c r="D112" s="82" t="s">
        <v>23</v>
      </c>
      <c r="E112" s="83">
        <v>126.5</v>
      </c>
      <c r="F112" s="172"/>
      <c r="G112" s="84"/>
      <c r="H112" s="83"/>
      <c r="I112" s="84"/>
      <c r="J112" s="83"/>
      <c r="K112" s="84"/>
      <c r="L112" s="84"/>
    </row>
    <row r="113" spans="1:12" ht="27">
      <c r="A113" s="80">
        <v>3</v>
      </c>
      <c r="B113" s="8" t="s">
        <v>52</v>
      </c>
      <c r="C113" s="427" t="s">
        <v>616</v>
      </c>
      <c r="D113" s="82" t="s">
        <v>23</v>
      </c>
      <c r="E113" s="83">
        <v>6.9</v>
      </c>
      <c r="F113" s="172"/>
      <c r="G113" s="84"/>
      <c r="H113" s="83"/>
      <c r="I113" s="84"/>
      <c r="J113" s="83"/>
      <c r="K113" s="84"/>
      <c r="L113" s="84"/>
    </row>
    <row r="114" spans="1:12" s="179" customFormat="1" ht="39">
      <c r="A114" s="178">
        <v>4</v>
      </c>
      <c r="B114" s="426" t="s">
        <v>614</v>
      </c>
      <c r="C114" s="245" t="s">
        <v>615</v>
      </c>
      <c r="D114" s="178" t="s">
        <v>23</v>
      </c>
      <c r="E114" s="213">
        <v>25</v>
      </c>
      <c r="F114" s="185"/>
      <c r="G114" s="185"/>
      <c r="H114" s="185"/>
      <c r="I114" s="185"/>
      <c r="J114" s="185"/>
      <c r="K114" s="185"/>
      <c r="L114" s="185"/>
    </row>
    <row r="115" spans="1:13" ht="13.5">
      <c r="A115" s="82">
        <v>5</v>
      </c>
      <c r="B115" s="8" t="s">
        <v>618</v>
      </c>
      <c r="C115" s="81" t="s">
        <v>713</v>
      </c>
      <c r="D115" s="82" t="s">
        <v>23</v>
      </c>
      <c r="E115" s="185">
        <v>6</v>
      </c>
      <c r="F115" s="209"/>
      <c r="G115" s="209"/>
      <c r="H115" s="209"/>
      <c r="I115" s="209"/>
      <c r="J115" s="209"/>
      <c r="K115" s="209"/>
      <c r="L115" s="209"/>
      <c r="M115" s="24"/>
    </row>
    <row r="116" spans="1:12" s="113" customFormat="1" ht="27">
      <c r="A116" s="149">
        <v>6</v>
      </c>
      <c r="B116" s="244" t="s">
        <v>3</v>
      </c>
      <c r="C116" s="186" t="s">
        <v>619</v>
      </c>
      <c r="D116" s="149" t="s">
        <v>23</v>
      </c>
      <c r="E116" s="185">
        <f>E115</f>
        <v>6</v>
      </c>
      <c r="F116" s="213"/>
      <c r="G116" s="213"/>
      <c r="H116" s="213"/>
      <c r="I116" s="213"/>
      <c r="J116" s="213"/>
      <c r="K116" s="213"/>
      <c r="L116" s="213"/>
    </row>
    <row r="117" spans="1:12" s="142" customFormat="1" ht="35.25" customHeight="1">
      <c r="A117" s="224">
        <v>7</v>
      </c>
      <c r="B117" s="224" t="s">
        <v>104</v>
      </c>
      <c r="C117" s="432" t="s">
        <v>609</v>
      </c>
      <c r="D117" s="224" t="s">
        <v>23</v>
      </c>
      <c r="E117" s="416">
        <v>76</v>
      </c>
      <c r="F117" s="420"/>
      <c r="G117" s="219"/>
      <c r="H117" s="219"/>
      <c r="I117" s="219"/>
      <c r="J117" s="219"/>
      <c r="K117" s="219"/>
      <c r="L117" s="219"/>
    </row>
    <row r="118" spans="1:12" s="141" customFormat="1" ht="27">
      <c r="A118" s="149">
        <v>8</v>
      </c>
      <c r="B118" s="244" t="s">
        <v>610</v>
      </c>
      <c r="C118" s="186" t="s">
        <v>612</v>
      </c>
      <c r="D118" s="149" t="s">
        <v>23</v>
      </c>
      <c r="E118" s="213">
        <v>6</v>
      </c>
      <c r="F118" s="213"/>
      <c r="G118" s="213"/>
      <c r="H118" s="213"/>
      <c r="I118" s="213"/>
      <c r="J118" s="213"/>
      <c r="K118" s="213"/>
      <c r="L118" s="213"/>
    </row>
    <row r="119" spans="1:12" s="113" customFormat="1" ht="27">
      <c r="A119" s="149">
        <v>9</v>
      </c>
      <c r="B119" s="244" t="s">
        <v>3</v>
      </c>
      <c r="C119" s="186" t="s">
        <v>611</v>
      </c>
      <c r="D119" s="149" t="s">
        <v>23</v>
      </c>
      <c r="E119" s="213">
        <f>E118*2.4</f>
        <v>14.399999999999999</v>
      </c>
      <c r="F119" s="213"/>
      <c r="G119" s="213"/>
      <c r="H119" s="213"/>
      <c r="I119" s="213"/>
      <c r="J119" s="213"/>
      <c r="K119" s="213"/>
      <c r="L119" s="213"/>
    </row>
    <row r="120" spans="1:12" s="113" customFormat="1" ht="26.25" customHeight="1">
      <c r="A120" s="243">
        <v>10</v>
      </c>
      <c r="B120" s="244" t="s">
        <v>77</v>
      </c>
      <c r="C120" s="186" t="s">
        <v>613</v>
      </c>
      <c r="D120" s="149" t="s">
        <v>23</v>
      </c>
      <c r="E120" s="213">
        <v>36.4</v>
      </c>
      <c r="F120" s="185"/>
      <c r="G120" s="185"/>
      <c r="H120" s="185"/>
      <c r="I120" s="185"/>
      <c r="J120" s="185"/>
      <c r="K120" s="185"/>
      <c r="L120" s="185"/>
    </row>
    <row r="121" spans="1:12" ht="13.5">
      <c r="A121" s="80"/>
      <c r="B121" s="8"/>
      <c r="C121" s="516" t="s">
        <v>718</v>
      </c>
      <c r="D121" s="80"/>
      <c r="E121" s="84"/>
      <c r="F121" s="172"/>
      <c r="G121" s="84"/>
      <c r="H121" s="84"/>
      <c r="I121" s="84"/>
      <c r="J121" s="84"/>
      <c r="K121" s="84"/>
      <c r="L121" s="84"/>
    </row>
    <row r="122" spans="1:13" s="17" customFormat="1" ht="28.5" customHeight="1">
      <c r="A122" s="82">
        <v>1</v>
      </c>
      <c r="B122" s="8" t="s">
        <v>177</v>
      </c>
      <c r="C122" s="81" t="s">
        <v>606</v>
      </c>
      <c r="D122" s="87" t="s">
        <v>23</v>
      </c>
      <c r="E122" s="83">
        <v>630</v>
      </c>
      <c r="F122" s="82"/>
      <c r="G122" s="84"/>
      <c r="H122" s="83"/>
      <c r="I122" s="84"/>
      <c r="J122" s="83"/>
      <c r="K122" s="84"/>
      <c r="L122" s="84"/>
      <c r="M122" s="24"/>
    </row>
    <row r="123" spans="1:12" ht="27">
      <c r="A123" s="80"/>
      <c r="B123" s="147"/>
      <c r="C123" s="91" t="s">
        <v>791</v>
      </c>
      <c r="D123" s="148"/>
      <c r="E123" s="84"/>
      <c r="F123" s="516"/>
      <c r="G123" s="84"/>
      <c r="H123" s="83"/>
      <c r="I123" s="84"/>
      <c r="J123" s="83"/>
      <c r="K123" s="84"/>
      <c r="L123" s="84"/>
    </row>
    <row r="124" spans="1:12" s="180" customFormat="1" ht="13.5">
      <c r="A124" s="178">
        <v>1</v>
      </c>
      <c r="B124" s="418" t="s">
        <v>176</v>
      </c>
      <c r="C124" s="245" t="s">
        <v>599</v>
      </c>
      <c r="D124" s="178" t="s">
        <v>25</v>
      </c>
      <c r="E124" s="185">
        <f>E125*0.08</f>
        <v>27.2704</v>
      </c>
      <c r="F124" s="185"/>
      <c r="G124" s="185"/>
      <c r="H124" s="185"/>
      <c r="I124" s="185"/>
      <c r="J124" s="185"/>
      <c r="K124" s="185"/>
      <c r="L124" s="185"/>
    </row>
    <row r="125" spans="1:12" s="142" customFormat="1" ht="25.5">
      <c r="A125" s="224">
        <v>2</v>
      </c>
      <c r="B125" s="419" t="s">
        <v>165</v>
      </c>
      <c r="C125" s="220" t="s">
        <v>156</v>
      </c>
      <c r="D125" s="224" t="s">
        <v>23</v>
      </c>
      <c r="E125" s="84">
        <v>340.88</v>
      </c>
      <c r="F125" s="420"/>
      <c r="G125" s="219"/>
      <c r="H125" s="219"/>
      <c r="I125" s="219"/>
      <c r="J125" s="219"/>
      <c r="K125" s="219"/>
      <c r="L125" s="219"/>
    </row>
    <row r="126" spans="1:12" s="142" customFormat="1" ht="44.25" customHeight="1">
      <c r="A126" s="224">
        <v>3</v>
      </c>
      <c r="B126" s="419" t="s">
        <v>166</v>
      </c>
      <c r="C126" s="220" t="s">
        <v>220</v>
      </c>
      <c r="D126" s="224" t="s">
        <v>23</v>
      </c>
      <c r="E126" s="84">
        <f>E125</f>
        <v>340.88</v>
      </c>
      <c r="F126" s="420"/>
      <c r="G126" s="219"/>
      <c r="H126" s="219"/>
      <c r="I126" s="219"/>
      <c r="J126" s="219"/>
      <c r="K126" s="219"/>
      <c r="L126" s="219"/>
    </row>
    <row r="127" spans="1:12" s="180" customFormat="1" ht="27">
      <c r="A127" s="417">
        <v>4</v>
      </c>
      <c r="B127" s="421" t="s">
        <v>142</v>
      </c>
      <c r="C127" s="245" t="s">
        <v>175</v>
      </c>
      <c r="D127" s="178" t="s">
        <v>38</v>
      </c>
      <c r="E127" s="146">
        <v>68.6</v>
      </c>
      <c r="F127" s="219"/>
      <c r="G127" s="219"/>
      <c r="H127" s="219"/>
      <c r="I127" s="219"/>
      <c r="J127" s="219"/>
      <c r="K127" s="219"/>
      <c r="L127" s="219"/>
    </row>
    <row r="128" spans="1:12" ht="15.75">
      <c r="A128" s="80"/>
      <c r="B128" s="147"/>
      <c r="C128" s="91" t="s">
        <v>866</v>
      </c>
      <c r="D128" s="148"/>
      <c r="E128" s="84"/>
      <c r="F128" s="172"/>
      <c r="G128" s="84"/>
      <c r="H128" s="83"/>
      <c r="I128" s="84"/>
      <c r="J128" s="83"/>
      <c r="K128" s="84"/>
      <c r="L128" s="84"/>
    </row>
    <row r="129" spans="1:12" s="180" customFormat="1" ht="13.5">
      <c r="A129" s="178">
        <v>1</v>
      </c>
      <c r="B129" s="418" t="s">
        <v>176</v>
      </c>
      <c r="C129" s="245" t="s">
        <v>599</v>
      </c>
      <c r="D129" s="178" t="s">
        <v>25</v>
      </c>
      <c r="E129" s="185">
        <f>E130*0.08</f>
        <v>5.5760000000000005</v>
      </c>
      <c r="F129" s="185"/>
      <c r="G129" s="185"/>
      <c r="H129" s="185"/>
      <c r="I129" s="185"/>
      <c r="J129" s="185"/>
      <c r="K129" s="185"/>
      <c r="L129" s="185"/>
    </row>
    <row r="130" spans="1:12" s="142" customFormat="1" ht="25.5">
      <c r="A130" s="224">
        <v>2</v>
      </c>
      <c r="B130" s="419" t="s">
        <v>165</v>
      </c>
      <c r="C130" s="220" t="s">
        <v>156</v>
      </c>
      <c r="D130" s="224" t="s">
        <v>23</v>
      </c>
      <c r="E130" s="84">
        <v>69.7</v>
      </c>
      <c r="F130" s="420"/>
      <c r="G130" s="219"/>
      <c r="H130" s="219"/>
      <c r="I130" s="219"/>
      <c r="J130" s="219"/>
      <c r="K130" s="219"/>
      <c r="L130" s="219"/>
    </row>
    <row r="131" spans="1:12" s="142" customFormat="1" ht="22.5" customHeight="1">
      <c r="A131" s="224">
        <v>3</v>
      </c>
      <c r="B131" s="419" t="s">
        <v>600</v>
      </c>
      <c r="C131" s="220" t="s">
        <v>607</v>
      </c>
      <c r="D131" s="224" t="s">
        <v>23</v>
      </c>
      <c r="E131" s="84">
        <f>E130</f>
        <v>69.7</v>
      </c>
      <c r="F131" s="420"/>
      <c r="G131" s="219"/>
      <c r="H131" s="219"/>
      <c r="I131" s="219"/>
      <c r="J131" s="219"/>
      <c r="K131" s="219"/>
      <c r="L131" s="219"/>
    </row>
    <row r="132" spans="1:12" s="180" customFormat="1" ht="27">
      <c r="A132" s="417">
        <v>4</v>
      </c>
      <c r="B132" s="421" t="s">
        <v>142</v>
      </c>
      <c r="C132" s="245" t="s">
        <v>175</v>
      </c>
      <c r="D132" s="178" t="s">
        <v>38</v>
      </c>
      <c r="E132" s="146">
        <v>68.6</v>
      </c>
      <c r="F132" s="219"/>
      <c r="G132" s="219"/>
      <c r="H132" s="219"/>
      <c r="I132" s="219"/>
      <c r="J132" s="219"/>
      <c r="K132" s="219"/>
      <c r="L132" s="219"/>
    </row>
    <row r="133" spans="1:12" ht="15.75">
      <c r="A133" s="80"/>
      <c r="B133" s="147"/>
      <c r="C133" s="91" t="s">
        <v>867</v>
      </c>
      <c r="D133" s="148"/>
      <c r="E133" s="84"/>
      <c r="F133" s="172"/>
      <c r="G133" s="84"/>
      <c r="H133" s="83"/>
      <c r="I133" s="84"/>
      <c r="J133" s="83"/>
      <c r="K133" s="84"/>
      <c r="L133" s="84"/>
    </row>
    <row r="134" spans="1:12" s="180" customFormat="1" ht="13.5">
      <c r="A134" s="178">
        <v>1</v>
      </c>
      <c r="B134" s="418" t="s">
        <v>176</v>
      </c>
      <c r="C134" s="245" t="s">
        <v>599</v>
      </c>
      <c r="D134" s="178" t="s">
        <v>25</v>
      </c>
      <c r="E134" s="185">
        <f>E135*0.06</f>
        <v>29.4</v>
      </c>
      <c r="F134" s="185"/>
      <c r="G134" s="185"/>
      <c r="H134" s="185"/>
      <c r="I134" s="185"/>
      <c r="J134" s="185"/>
      <c r="K134" s="185"/>
      <c r="L134" s="185"/>
    </row>
    <row r="135" spans="1:12" s="142" customFormat="1" ht="25.5">
      <c r="A135" s="224">
        <v>2</v>
      </c>
      <c r="B135" s="419" t="s">
        <v>165</v>
      </c>
      <c r="C135" s="220" t="s">
        <v>156</v>
      </c>
      <c r="D135" s="224" t="s">
        <v>23</v>
      </c>
      <c r="E135" s="84">
        <v>490</v>
      </c>
      <c r="F135" s="420"/>
      <c r="G135" s="219"/>
      <c r="H135" s="219"/>
      <c r="I135" s="219"/>
      <c r="J135" s="219"/>
      <c r="K135" s="219"/>
      <c r="L135" s="219"/>
    </row>
    <row r="136" spans="1:12" s="180" customFormat="1" ht="13.5">
      <c r="A136" s="178">
        <v>3</v>
      </c>
      <c r="B136" s="418" t="s">
        <v>218</v>
      </c>
      <c r="C136" s="245" t="s">
        <v>219</v>
      </c>
      <c r="D136" s="178" t="s">
        <v>23</v>
      </c>
      <c r="E136" s="185">
        <f>E135</f>
        <v>490</v>
      </c>
      <c r="F136" s="185"/>
      <c r="G136" s="185"/>
      <c r="H136" s="185"/>
      <c r="I136" s="185"/>
      <c r="J136" s="185"/>
      <c r="K136" s="185"/>
      <c r="L136" s="185"/>
    </row>
    <row r="137" spans="1:12" s="180" customFormat="1" ht="40.5">
      <c r="A137" s="178">
        <v>4</v>
      </c>
      <c r="B137" s="418" t="s">
        <v>216</v>
      </c>
      <c r="C137" s="245" t="s">
        <v>217</v>
      </c>
      <c r="D137" s="178" t="s">
        <v>23</v>
      </c>
      <c r="E137" s="213">
        <f>E135</f>
        <v>490</v>
      </c>
      <c r="F137" s="185"/>
      <c r="G137" s="185"/>
      <c r="H137" s="185"/>
      <c r="I137" s="185"/>
      <c r="J137" s="185"/>
      <c r="K137" s="185"/>
      <c r="L137" s="185"/>
    </row>
    <row r="138" spans="1:12" s="142" customFormat="1" ht="29.25" customHeight="1">
      <c r="A138" s="224">
        <v>5</v>
      </c>
      <c r="B138" s="419" t="s">
        <v>114</v>
      </c>
      <c r="C138" s="220" t="s">
        <v>727</v>
      </c>
      <c r="D138" s="224" t="s">
        <v>38</v>
      </c>
      <c r="E138" s="454">
        <v>59.5</v>
      </c>
      <c r="F138" s="422"/>
      <c r="G138" s="422"/>
      <c r="H138" s="422"/>
      <c r="I138" s="422"/>
      <c r="J138" s="422"/>
      <c r="K138" s="422"/>
      <c r="L138" s="422"/>
    </row>
    <row r="139" spans="1:12" ht="13.5">
      <c r="A139" s="115"/>
      <c r="B139" s="64"/>
      <c r="C139" s="516" t="s">
        <v>719</v>
      </c>
      <c r="D139" s="80"/>
      <c r="E139" s="84"/>
      <c r="F139" s="174"/>
      <c r="G139" s="105"/>
      <c r="H139" s="105"/>
      <c r="I139" s="105"/>
      <c r="J139" s="105"/>
      <c r="K139" s="105"/>
      <c r="L139" s="105"/>
    </row>
    <row r="140" spans="1:12" ht="27">
      <c r="A140" s="80">
        <v>1</v>
      </c>
      <c r="B140" s="72" t="s">
        <v>115</v>
      </c>
      <c r="C140" s="81" t="s">
        <v>587</v>
      </c>
      <c r="D140" s="82" t="s">
        <v>23</v>
      </c>
      <c r="E140" s="83">
        <v>1981.3</v>
      </c>
      <c r="F140" s="172"/>
      <c r="G140" s="84"/>
      <c r="H140" s="83"/>
      <c r="I140" s="84"/>
      <c r="J140" s="83"/>
      <c r="K140" s="84"/>
      <c r="L140" s="84"/>
    </row>
    <row r="141" spans="1:12" ht="27">
      <c r="A141" s="80">
        <v>2</v>
      </c>
      <c r="B141" s="72" t="s">
        <v>115</v>
      </c>
      <c r="C141" s="81" t="s">
        <v>588</v>
      </c>
      <c r="D141" s="82" t="s">
        <v>23</v>
      </c>
      <c r="E141" s="83">
        <v>374.1</v>
      </c>
      <c r="F141" s="172"/>
      <c r="G141" s="84"/>
      <c r="H141" s="83"/>
      <c r="I141" s="84"/>
      <c r="J141" s="83"/>
      <c r="K141" s="84"/>
      <c r="L141" s="84"/>
    </row>
    <row r="142" spans="1:12" s="180" customFormat="1" ht="27">
      <c r="A142" s="178">
        <v>3</v>
      </c>
      <c r="B142" s="418" t="s">
        <v>589</v>
      </c>
      <c r="C142" s="245" t="s">
        <v>590</v>
      </c>
      <c r="D142" s="178" t="s">
        <v>23</v>
      </c>
      <c r="E142" s="213">
        <v>94.5</v>
      </c>
      <c r="F142" s="185"/>
      <c r="G142" s="185"/>
      <c r="H142" s="185"/>
      <c r="I142" s="185"/>
      <c r="J142" s="185"/>
      <c r="K142" s="185"/>
      <c r="L142" s="185"/>
    </row>
    <row r="143" spans="1:12" ht="32.25" customHeight="1">
      <c r="A143" s="80">
        <v>4</v>
      </c>
      <c r="B143" s="8" t="s">
        <v>57</v>
      </c>
      <c r="C143" s="81" t="s">
        <v>118</v>
      </c>
      <c r="D143" s="82" t="s">
        <v>23</v>
      </c>
      <c r="E143" s="83">
        <v>1981.3</v>
      </c>
      <c r="F143" s="172"/>
      <c r="G143" s="84"/>
      <c r="H143" s="83"/>
      <c r="I143" s="84"/>
      <c r="J143" s="83"/>
      <c r="K143" s="84"/>
      <c r="L143" s="84"/>
    </row>
    <row r="144" spans="1:12" s="45" customFormat="1" ht="21" customHeight="1">
      <c r="A144" s="80">
        <v>5</v>
      </c>
      <c r="B144" s="8" t="s">
        <v>35</v>
      </c>
      <c r="C144" s="81" t="s">
        <v>116</v>
      </c>
      <c r="D144" s="82" t="s">
        <v>23</v>
      </c>
      <c r="E144" s="83">
        <v>374.1</v>
      </c>
      <c r="F144" s="172"/>
      <c r="G144" s="84"/>
      <c r="H144" s="83"/>
      <c r="I144" s="84"/>
      <c r="J144" s="83"/>
      <c r="K144" s="84"/>
      <c r="L144" s="84"/>
    </row>
    <row r="145" spans="1:12" s="180" customFormat="1" ht="27">
      <c r="A145" s="178">
        <v>6</v>
      </c>
      <c r="B145" s="424" t="s">
        <v>603</v>
      </c>
      <c r="C145" s="425" t="s">
        <v>604</v>
      </c>
      <c r="D145" s="178" t="s">
        <v>23</v>
      </c>
      <c r="E145" s="213">
        <v>828.79</v>
      </c>
      <c r="F145" s="185"/>
      <c r="G145" s="185"/>
      <c r="H145" s="185"/>
      <c r="I145" s="185"/>
      <c r="J145" s="185"/>
      <c r="K145" s="185"/>
      <c r="L145" s="185"/>
    </row>
    <row r="146" spans="1:13" s="17" customFormat="1" ht="34.5" customHeight="1">
      <c r="A146" s="80">
        <v>7</v>
      </c>
      <c r="B146" s="8" t="s">
        <v>178</v>
      </c>
      <c r="C146" s="120" t="s">
        <v>605</v>
      </c>
      <c r="D146" s="80" t="s">
        <v>23</v>
      </c>
      <c r="E146" s="204">
        <v>31.36</v>
      </c>
      <c r="F146" s="82"/>
      <c r="G146" s="84"/>
      <c r="H146" s="83"/>
      <c r="I146" s="84"/>
      <c r="J146" s="83"/>
      <c r="K146" s="84"/>
      <c r="L146" s="84"/>
      <c r="M146" s="24"/>
    </row>
    <row r="147" spans="1:13" s="17" customFormat="1" ht="34.5" customHeight="1">
      <c r="A147" s="80">
        <v>8</v>
      </c>
      <c r="B147" s="8" t="s">
        <v>178</v>
      </c>
      <c r="C147" s="120" t="s">
        <v>237</v>
      </c>
      <c r="D147" s="80" t="s">
        <v>23</v>
      </c>
      <c r="E147" s="204">
        <v>704.95</v>
      </c>
      <c r="F147" s="82"/>
      <c r="G147" s="84"/>
      <c r="H147" s="83"/>
      <c r="I147" s="84"/>
      <c r="J147" s="83"/>
      <c r="K147" s="84"/>
      <c r="L147" s="84"/>
      <c r="M147" s="24"/>
    </row>
    <row r="148" spans="1:13" ht="30" customHeight="1">
      <c r="A148" s="80">
        <v>9</v>
      </c>
      <c r="B148" s="8" t="s">
        <v>58</v>
      </c>
      <c r="C148" s="81" t="s">
        <v>143</v>
      </c>
      <c r="D148" s="82" t="s">
        <v>23</v>
      </c>
      <c r="E148" s="84">
        <f>E147+E146</f>
        <v>736.3100000000001</v>
      </c>
      <c r="F148" s="82"/>
      <c r="G148" s="84"/>
      <c r="H148" s="83"/>
      <c r="I148" s="84"/>
      <c r="J148" s="83"/>
      <c r="K148" s="84"/>
      <c r="L148" s="84"/>
      <c r="M148" s="34"/>
    </row>
    <row r="149" spans="1:12" ht="13.5">
      <c r="A149" s="80"/>
      <c r="B149" s="8"/>
      <c r="C149" s="516" t="s">
        <v>720</v>
      </c>
      <c r="D149" s="80"/>
      <c r="E149" s="84"/>
      <c r="F149" s="172"/>
      <c r="G149" s="84"/>
      <c r="H149" s="84"/>
      <c r="I149" s="84"/>
      <c r="J149" s="84"/>
      <c r="K149" s="84"/>
      <c r="L149" s="84"/>
    </row>
    <row r="150" spans="1:12" s="17" customFormat="1" ht="13.5">
      <c r="A150" s="80">
        <v>1</v>
      </c>
      <c r="B150" s="8" t="s">
        <v>64</v>
      </c>
      <c r="C150" s="81" t="s">
        <v>591</v>
      </c>
      <c r="D150" s="82" t="s">
        <v>23</v>
      </c>
      <c r="E150" s="83">
        <v>110</v>
      </c>
      <c r="F150" s="172"/>
      <c r="G150" s="84"/>
      <c r="H150" s="83"/>
      <c r="I150" s="84"/>
      <c r="J150" s="83"/>
      <c r="K150" s="84"/>
      <c r="L150" s="84"/>
    </row>
    <row r="151" spans="1:13" ht="25.5" customHeight="1">
      <c r="A151" s="82">
        <v>7</v>
      </c>
      <c r="B151" s="8" t="s">
        <v>592</v>
      </c>
      <c r="C151" s="81" t="s">
        <v>593</v>
      </c>
      <c r="D151" s="82" t="s">
        <v>23</v>
      </c>
      <c r="E151" s="213">
        <v>110</v>
      </c>
      <c r="F151" s="82"/>
      <c r="G151" s="84"/>
      <c r="H151" s="83"/>
      <c r="I151" s="84"/>
      <c r="J151" s="83"/>
      <c r="K151" s="84"/>
      <c r="L151" s="84"/>
      <c r="M151" s="24"/>
    </row>
    <row r="152" spans="1:13" s="17" customFormat="1" ht="33" customHeight="1">
      <c r="A152" s="82">
        <v>8</v>
      </c>
      <c r="B152" s="8" t="s">
        <v>594</v>
      </c>
      <c r="C152" s="81" t="s">
        <v>595</v>
      </c>
      <c r="D152" s="82" t="s">
        <v>23</v>
      </c>
      <c r="E152" s="213">
        <v>110</v>
      </c>
      <c r="F152" s="82"/>
      <c r="G152" s="84"/>
      <c r="H152" s="83"/>
      <c r="I152" s="84"/>
      <c r="J152" s="83"/>
      <c r="K152" s="84"/>
      <c r="L152" s="84"/>
      <c r="M152" s="24"/>
    </row>
    <row r="153" spans="1:12" s="17" customFormat="1" ht="13.5">
      <c r="A153" s="82">
        <v>4</v>
      </c>
      <c r="B153" s="8" t="s">
        <v>64</v>
      </c>
      <c r="C153" s="81" t="s">
        <v>596</v>
      </c>
      <c r="D153" s="82" t="s">
        <v>23</v>
      </c>
      <c r="E153" s="83">
        <v>800</v>
      </c>
      <c r="F153" s="172"/>
      <c r="G153" s="84"/>
      <c r="H153" s="83"/>
      <c r="I153" s="84"/>
      <c r="J153" s="83"/>
      <c r="K153" s="84"/>
      <c r="L153" s="84"/>
    </row>
    <row r="154" spans="1:12" s="113" customFormat="1" ht="27">
      <c r="A154" s="149">
        <v>8</v>
      </c>
      <c r="B154" s="244" t="s">
        <v>597</v>
      </c>
      <c r="C154" s="186" t="s">
        <v>598</v>
      </c>
      <c r="D154" s="178" t="s">
        <v>38</v>
      </c>
      <c r="E154" s="213">
        <v>630</v>
      </c>
      <c r="F154" s="185"/>
      <c r="G154" s="185"/>
      <c r="H154" s="185"/>
      <c r="I154" s="185"/>
      <c r="J154" s="185"/>
      <c r="K154" s="185"/>
      <c r="L154" s="185"/>
    </row>
    <row r="155" spans="1:12" s="180" customFormat="1" ht="27">
      <c r="A155" s="417">
        <v>5</v>
      </c>
      <c r="B155" s="418" t="s">
        <v>208</v>
      </c>
      <c r="C155" s="245" t="s">
        <v>286</v>
      </c>
      <c r="D155" s="178" t="s">
        <v>194</v>
      </c>
      <c r="E155" s="213">
        <v>866</v>
      </c>
      <c r="F155" s="185"/>
      <c r="G155" s="185"/>
      <c r="H155" s="185"/>
      <c r="I155" s="185"/>
      <c r="J155" s="185"/>
      <c r="K155" s="185"/>
      <c r="L155" s="185"/>
    </row>
    <row r="156" spans="1:12" ht="13.5">
      <c r="A156" s="80">
        <v>9</v>
      </c>
      <c r="B156" s="8" t="s">
        <v>8</v>
      </c>
      <c r="C156" s="81" t="s">
        <v>119</v>
      </c>
      <c r="D156" s="82" t="s">
        <v>23</v>
      </c>
      <c r="E156" s="202">
        <f>910+170</f>
        <v>1080</v>
      </c>
      <c r="F156" s="172"/>
      <c r="G156" s="84"/>
      <c r="H156" s="83"/>
      <c r="I156" s="84"/>
      <c r="J156" s="83"/>
      <c r="K156" s="84"/>
      <c r="L156" s="84"/>
    </row>
    <row r="157" spans="1:12" s="25" customFormat="1" ht="13.5">
      <c r="A157" s="80"/>
      <c r="B157" s="8"/>
      <c r="C157" s="516" t="s">
        <v>721</v>
      </c>
      <c r="D157" s="80"/>
      <c r="E157" s="84"/>
      <c r="F157" s="172"/>
      <c r="G157" s="84"/>
      <c r="H157" s="84"/>
      <c r="I157" s="84"/>
      <c r="J157" s="84"/>
      <c r="K157" s="84"/>
      <c r="L157" s="84"/>
    </row>
    <row r="158" spans="1:12" s="25" customFormat="1" ht="13.5">
      <c r="A158" s="80"/>
      <c r="B158" s="8"/>
      <c r="C158" s="554" t="s">
        <v>706</v>
      </c>
      <c r="D158" s="80"/>
      <c r="E158" s="84"/>
      <c r="F158" s="172"/>
      <c r="G158" s="84"/>
      <c r="H158" s="84"/>
      <c r="I158" s="84"/>
      <c r="J158" s="84"/>
      <c r="K158" s="84"/>
      <c r="L158" s="84"/>
    </row>
    <row r="159" spans="1:12" s="145" customFormat="1" ht="20.25" customHeight="1">
      <c r="A159" s="421">
        <v>1</v>
      </c>
      <c r="B159" s="444" t="s">
        <v>661</v>
      </c>
      <c r="C159" s="150" t="s">
        <v>779</v>
      </c>
      <c r="D159" s="156"/>
      <c r="E159" s="185"/>
      <c r="F159" s="213"/>
      <c r="G159" s="213"/>
      <c r="H159" s="213"/>
      <c r="I159" s="213"/>
      <c r="J159" s="213"/>
      <c r="K159" s="213"/>
      <c r="L159" s="213"/>
    </row>
    <row r="160" spans="1:12" s="145" customFormat="1" ht="13.5">
      <c r="A160" s="445"/>
      <c r="B160" s="444"/>
      <c r="C160" s="150" t="s">
        <v>662</v>
      </c>
      <c r="D160" s="178" t="s">
        <v>38</v>
      </c>
      <c r="E160" s="185">
        <v>12.5</v>
      </c>
      <c r="F160" s="359"/>
      <c r="G160" s="213"/>
      <c r="H160" s="213"/>
      <c r="I160" s="213"/>
      <c r="J160" s="213"/>
      <c r="K160" s="213"/>
      <c r="L160" s="213"/>
    </row>
    <row r="161" spans="1:12" s="145" customFormat="1" ht="13.5">
      <c r="A161" s="445"/>
      <c r="B161" s="444"/>
      <c r="C161" s="151" t="s">
        <v>663</v>
      </c>
      <c r="D161" s="156" t="s">
        <v>23</v>
      </c>
      <c r="E161" s="185">
        <v>0.36</v>
      </c>
      <c r="F161" s="213"/>
      <c r="G161" s="213"/>
      <c r="H161" s="213"/>
      <c r="I161" s="213"/>
      <c r="J161" s="213"/>
      <c r="K161" s="213"/>
      <c r="L161" s="213"/>
    </row>
    <row r="162" spans="1:12" s="145" customFormat="1" ht="13.5">
      <c r="A162" s="445"/>
      <c r="B162" s="444"/>
      <c r="C162" s="151" t="s">
        <v>664</v>
      </c>
      <c r="D162" s="156" t="s">
        <v>23</v>
      </c>
      <c r="E162" s="185">
        <v>0.02</v>
      </c>
      <c r="F162" s="213"/>
      <c r="G162" s="213"/>
      <c r="H162" s="213"/>
      <c r="I162" s="213"/>
      <c r="J162" s="213"/>
      <c r="K162" s="213"/>
      <c r="L162" s="213"/>
    </row>
    <row r="163" spans="1:12" s="113" customFormat="1" ht="27" customHeight="1">
      <c r="A163" s="149">
        <v>2</v>
      </c>
      <c r="B163" s="244" t="s">
        <v>659</v>
      </c>
      <c r="C163" s="186" t="s">
        <v>658</v>
      </c>
      <c r="D163" s="149" t="s">
        <v>23</v>
      </c>
      <c r="E163" s="213">
        <v>2</v>
      </c>
      <c r="F163" s="185"/>
      <c r="G163" s="185"/>
      <c r="H163" s="185"/>
      <c r="I163" s="185"/>
      <c r="J163" s="185"/>
      <c r="K163" s="185"/>
      <c r="L163" s="185"/>
    </row>
    <row r="164" spans="1:12" s="113" customFormat="1" ht="13.5">
      <c r="A164" s="149"/>
      <c r="B164" s="244"/>
      <c r="C164" s="554" t="s">
        <v>665</v>
      </c>
      <c r="D164" s="149"/>
      <c r="E164" s="185"/>
      <c r="F164" s="185"/>
      <c r="G164" s="185"/>
      <c r="H164" s="185"/>
      <c r="I164" s="185"/>
      <c r="J164" s="185"/>
      <c r="K164" s="185"/>
      <c r="L164" s="185"/>
    </row>
    <row r="165" spans="1:12" s="103" customFormat="1" ht="40.5">
      <c r="A165" s="172">
        <v>1</v>
      </c>
      <c r="B165" s="431" t="s">
        <v>82</v>
      </c>
      <c r="C165" s="432" t="s">
        <v>684</v>
      </c>
      <c r="D165" s="172" t="s">
        <v>25</v>
      </c>
      <c r="E165" s="204">
        <f>9.5+2.9+3.6</f>
        <v>16</v>
      </c>
      <c r="F165" s="430"/>
      <c r="G165" s="430"/>
      <c r="H165" s="430"/>
      <c r="I165" s="430"/>
      <c r="J165" s="430"/>
      <c r="K165" s="430"/>
      <c r="L165" s="430"/>
    </row>
    <row r="166" spans="1:12" s="54" customFormat="1" ht="13.5">
      <c r="A166" s="172">
        <v>2</v>
      </c>
      <c r="B166" s="431"/>
      <c r="C166" s="234" t="s">
        <v>63</v>
      </c>
      <c r="D166" s="172" t="s">
        <v>29</v>
      </c>
      <c r="E166" s="447">
        <v>0.0628</v>
      </c>
      <c r="F166" s="430"/>
      <c r="G166" s="430"/>
      <c r="H166" s="430"/>
      <c r="I166" s="430"/>
      <c r="J166" s="430"/>
      <c r="K166" s="430"/>
      <c r="L166" s="430"/>
    </row>
    <row r="167" spans="1:12" s="54" customFormat="1" ht="13.5">
      <c r="A167" s="172">
        <v>3</v>
      </c>
      <c r="B167" s="431"/>
      <c r="C167" s="234" t="s">
        <v>49</v>
      </c>
      <c r="D167" s="172" t="s">
        <v>29</v>
      </c>
      <c r="E167" s="447">
        <v>1.46</v>
      </c>
      <c r="F167" s="430"/>
      <c r="G167" s="430"/>
      <c r="H167" s="430"/>
      <c r="I167" s="430"/>
      <c r="J167" s="430"/>
      <c r="K167" s="430"/>
      <c r="L167" s="430"/>
    </row>
    <row r="168" spans="1:12" s="180" customFormat="1" ht="40.5">
      <c r="A168" s="178">
        <v>4</v>
      </c>
      <c r="B168" s="418" t="s">
        <v>675</v>
      </c>
      <c r="C168" s="245" t="s">
        <v>676</v>
      </c>
      <c r="D168" s="178" t="s">
        <v>23</v>
      </c>
      <c r="E168" s="213">
        <v>50</v>
      </c>
      <c r="F168" s="185"/>
      <c r="G168" s="185"/>
      <c r="H168" s="185"/>
      <c r="I168" s="185"/>
      <c r="J168" s="185"/>
      <c r="K168" s="185"/>
      <c r="L168" s="185"/>
    </row>
    <row r="169" spans="1:12" s="45" customFormat="1" ht="27">
      <c r="A169" s="80">
        <v>5</v>
      </c>
      <c r="B169" s="8" t="s">
        <v>141</v>
      </c>
      <c r="C169" s="413" t="s">
        <v>673</v>
      </c>
      <c r="D169" s="82" t="s">
        <v>23</v>
      </c>
      <c r="E169" s="84">
        <v>15</v>
      </c>
      <c r="F169" s="172"/>
      <c r="G169" s="84"/>
      <c r="H169" s="83"/>
      <c r="I169" s="84"/>
      <c r="J169" s="83"/>
      <c r="K169" s="84"/>
      <c r="L169" s="84"/>
    </row>
    <row r="170" spans="1:12" ht="13.5">
      <c r="A170" s="80">
        <v>7</v>
      </c>
      <c r="B170" s="8" t="s">
        <v>53</v>
      </c>
      <c r="C170" s="81" t="s">
        <v>677</v>
      </c>
      <c r="D170" s="82" t="s">
        <v>31</v>
      </c>
      <c r="E170" s="83">
        <v>26</v>
      </c>
      <c r="F170" s="172"/>
      <c r="G170" s="84"/>
      <c r="H170" s="83"/>
      <c r="I170" s="84"/>
      <c r="J170" s="83"/>
      <c r="K170" s="84"/>
      <c r="L170" s="84"/>
    </row>
    <row r="171" spans="1:12" s="179" customFormat="1" ht="27">
      <c r="A171" s="178">
        <v>8</v>
      </c>
      <c r="B171" s="418" t="s">
        <v>678</v>
      </c>
      <c r="C171" s="245" t="s">
        <v>679</v>
      </c>
      <c r="D171" s="178" t="s">
        <v>38</v>
      </c>
      <c r="E171" s="213">
        <v>18</v>
      </c>
      <c r="F171" s="185"/>
      <c r="G171" s="185"/>
      <c r="H171" s="185"/>
      <c r="I171" s="185"/>
      <c r="J171" s="185"/>
      <c r="K171" s="185"/>
      <c r="L171" s="185"/>
    </row>
    <row r="172" spans="1:12" s="113" customFormat="1" ht="27">
      <c r="A172" s="149">
        <v>9</v>
      </c>
      <c r="B172" s="244" t="s">
        <v>3</v>
      </c>
      <c r="C172" s="186" t="s">
        <v>680</v>
      </c>
      <c r="D172" s="149" t="s">
        <v>23</v>
      </c>
      <c r="E172" s="213">
        <v>26</v>
      </c>
      <c r="F172" s="213"/>
      <c r="G172" s="213"/>
      <c r="H172" s="213"/>
      <c r="I172" s="213"/>
      <c r="J172" s="213"/>
      <c r="K172" s="213"/>
      <c r="L172" s="213"/>
    </row>
    <row r="173" spans="1:12" ht="15.75" customHeight="1">
      <c r="A173" s="86"/>
      <c r="B173" s="8"/>
      <c r="C173" s="554" t="s">
        <v>710</v>
      </c>
      <c r="D173" s="80"/>
      <c r="E173" s="84"/>
      <c r="F173" s="172"/>
      <c r="G173" s="84"/>
      <c r="H173" s="83"/>
      <c r="I173" s="84"/>
      <c r="J173" s="83"/>
      <c r="K173" s="84"/>
      <c r="L173" s="84"/>
    </row>
    <row r="174" spans="1:13" ht="19.5" customHeight="1">
      <c r="A174" s="80">
        <v>1</v>
      </c>
      <c r="B174" s="8" t="s">
        <v>80</v>
      </c>
      <c r="C174" s="81" t="s">
        <v>289</v>
      </c>
      <c r="D174" s="82" t="s">
        <v>29</v>
      </c>
      <c r="E174" s="83">
        <v>0.2</v>
      </c>
      <c r="F174" s="82"/>
      <c r="G174" s="84"/>
      <c r="H174" s="83"/>
      <c r="I174" s="84"/>
      <c r="J174" s="83"/>
      <c r="K174" s="84"/>
      <c r="L174" s="84"/>
      <c r="M174" s="24"/>
    </row>
    <row r="175" spans="1:13" ht="30" customHeight="1">
      <c r="A175" s="80">
        <v>2</v>
      </c>
      <c r="B175" s="8" t="s">
        <v>290</v>
      </c>
      <c r="C175" s="81" t="s">
        <v>291</v>
      </c>
      <c r="D175" s="82" t="s">
        <v>29</v>
      </c>
      <c r="E175" s="183">
        <f>E174</f>
        <v>0.2</v>
      </c>
      <c r="F175" s="82"/>
      <c r="G175" s="84"/>
      <c r="H175" s="83"/>
      <c r="I175" s="84"/>
      <c r="J175" s="83"/>
      <c r="K175" s="84"/>
      <c r="L175" s="84"/>
      <c r="M175" s="24"/>
    </row>
    <row r="176" spans="1:13" s="17" customFormat="1" ht="15.75" customHeight="1">
      <c r="A176" s="388">
        <v>3</v>
      </c>
      <c r="B176" s="8" t="s">
        <v>681</v>
      </c>
      <c r="C176" s="120" t="s">
        <v>780</v>
      </c>
      <c r="D176" s="80" t="s">
        <v>23</v>
      </c>
      <c r="E176" s="83">
        <v>0.96</v>
      </c>
      <c r="F176" s="82"/>
      <c r="G176" s="84"/>
      <c r="H176" s="83"/>
      <c r="I176" s="84"/>
      <c r="J176" s="83"/>
      <c r="K176" s="84"/>
      <c r="L176" s="84"/>
      <c r="M176" s="24"/>
    </row>
    <row r="177" spans="1:13" s="17" customFormat="1" ht="27">
      <c r="A177" s="80">
        <v>4</v>
      </c>
      <c r="B177" s="8" t="s">
        <v>682</v>
      </c>
      <c r="C177" s="81" t="s">
        <v>683</v>
      </c>
      <c r="D177" s="82" t="s">
        <v>23</v>
      </c>
      <c r="E177" s="83">
        <v>2.3</v>
      </c>
      <c r="F177" s="82"/>
      <c r="G177" s="84"/>
      <c r="H177" s="83"/>
      <c r="I177" s="84"/>
      <c r="J177" s="83"/>
      <c r="K177" s="84"/>
      <c r="L177" s="84"/>
      <c r="M177" s="24"/>
    </row>
    <row r="178" spans="1:12" s="45" customFormat="1" ht="13.5">
      <c r="A178" s="80"/>
      <c r="B178" s="126"/>
      <c r="C178" s="91" t="s">
        <v>167</v>
      </c>
      <c r="D178" s="82"/>
      <c r="E178" s="168"/>
      <c r="F178" s="172"/>
      <c r="G178" s="84"/>
      <c r="H178" s="83"/>
      <c r="I178" s="84"/>
      <c r="J178" s="83"/>
      <c r="K178" s="84"/>
      <c r="L178" s="84"/>
    </row>
    <row r="179" spans="1:12" s="37" customFormat="1" ht="13.5">
      <c r="A179" s="60">
        <v>1</v>
      </c>
      <c r="B179" s="59" t="s">
        <v>110</v>
      </c>
      <c r="C179" s="77" t="s">
        <v>150</v>
      </c>
      <c r="D179" s="60" t="s">
        <v>25</v>
      </c>
      <c r="E179" s="517">
        <v>1.6</v>
      </c>
      <c r="F179" s="173"/>
      <c r="G179" s="29"/>
      <c r="H179" s="61"/>
      <c r="I179" s="29"/>
      <c r="J179" s="61"/>
      <c r="K179" s="29"/>
      <c r="L179" s="29"/>
    </row>
    <row r="180" spans="1:12" s="37" customFormat="1" ht="13.5">
      <c r="A180" s="60">
        <v>2</v>
      </c>
      <c r="B180" s="59" t="s">
        <v>81</v>
      </c>
      <c r="C180" s="77" t="s">
        <v>76</v>
      </c>
      <c r="D180" s="60" t="s">
        <v>25</v>
      </c>
      <c r="E180" s="517">
        <v>0.5</v>
      </c>
      <c r="F180" s="173"/>
      <c r="G180" s="29"/>
      <c r="H180" s="61"/>
      <c r="I180" s="29"/>
      <c r="J180" s="61"/>
      <c r="K180" s="29"/>
      <c r="L180" s="29"/>
    </row>
    <row r="181" spans="1:12" s="37" customFormat="1" ht="13.5">
      <c r="A181" s="60">
        <v>3</v>
      </c>
      <c r="B181" s="59" t="s">
        <v>168</v>
      </c>
      <c r="C181" s="77" t="s">
        <v>169</v>
      </c>
      <c r="D181" s="60" t="s">
        <v>25</v>
      </c>
      <c r="E181" s="517">
        <f>1.1</f>
        <v>1.1</v>
      </c>
      <c r="F181" s="173"/>
      <c r="G181" s="29"/>
      <c r="H181" s="61"/>
      <c r="I181" s="29"/>
      <c r="J181" s="61"/>
      <c r="K181" s="29"/>
      <c r="L181" s="29"/>
    </row>
    <row r="182" spans="1:12" s="17" customFormat="1" ht="13.5">
      <c r="A182" s="80">
        <v>4</v>
      </c>
      <c r="B182" s="72"/>
      <c r="C182" s="432" t="s">
        <v>696</v>
      </c>
      <c r="D182" s="82" t="s">
        <v>25</v>
      </c>
      <c r="E182" s="455">
        <f>1.1</f>
        <v>1.1</v>
      </c>
      <c r="F182" s="172"/>
      <c r="G182" s="84"/>
      <c r="H182" s="84"/>
      <c r="I182" s="84"/>
      <c r="J182" s="430"/>
      <c r="K182" s="84"/>
      <c r="L182" s="84"/>
    </row>
    <row r="183" spans="1:12" s="45" customFormat="1" ht="29.25" customHeight="1">
      <c r="A183" s="7">
        <v>5</v>
      </c>
      <c r="B183" s="18" t="s">
        <v>103</v>
      </c>
      <c r="C183" s="6" t="s">
        <v>288</v>
      </c>
      <c r="D183" s="3" t="s">
        <v>25</v>
      </c>
      <c r="E183" s="446">
        <v>1.3</v>
      </c>
      <c r="F183" s="169"/>
      <c r="G183" s="4"/>
      <c r="H183" s="5"/>
      <c r="I183" s="4"/>
      <c r="J183" s="5"/>
      <c r="K183" s="4"/>
      <c r="L183" s="4"/>
    </row>
    <row r="184" spans="1:12" ht="27.75" customHeight="1">
      <c r="A184" s="58">
        <v>6</v>
      </c>
      <c r="B184" s="143" t="s">
        <v>80</v>
      </c>
      <c r="C184" s="65" t="s">
        <v>170</v>
      </c>
      <c r="D184" s="60" t="s">
        <v>29</v>
      </c>
      <c r="E184" s="518">
        <v>0.5408</v>
      </c>
      <c r="F184" s="173"/>
      <c r="G184" s="29"/>
      <c r="H184" s="61"/>
      <c r="I184" s="29"/>
      <c r="J184" s="61"/>
      <c r="K184" s="29"/>
      <c r="L184" s="29"/>
    </row>
    <row r="185" spans="1:12" ht="16.5" customHeight="1">
      <c r="A185" s="58">
        <v>7</v>
      </c>
      <c r="B185" s="143"/>
      <c r="C185" s="65" t="s">
        <v>171</v>
      </c>
      <c r="D185" s="60" t="s">
        <v>29</v>
      </c>
      <c r="E185" s="518">
        <v>0.5408</v>
      </c>
      <c r="F185" s="173"/>
      <c r="G185" s="29"/>
      <c r="H185" s="61"/>
      <c r="I185" s="29"/>
      <c r="J185" s="61"/>
      <c r="K185" s="29"/>
      <c r="L185" s="29"/>
    </row>
    <row r="186" spans="1:12" s="45" customFormat="1" ht="13.5">
      <c r="A186" s="80"/>
      <c r="B186" s="126"/>
      <c r="C186" s="554" t="s">
        <v>117</v>
      </c>
      <c r="D186" s="82"/>
      <c r="E186" s="130"/>
      <c r="F186" s="175"/>
      <c r="G186" s="130"/>
      <c r="H186" s="130"/>
      <c r="I186" s="130"/>
      <c r="J186" s="130"/>
      <c r="K186" s="130"/>
      <c r="L186" s="130"/>
    </row>
    <row r="187" spans="1:12" s="45" customFormat="1" ht="40.5">
      <c r="A187" s="80">
        <v>1</v>
      </c>
      <c r="B187" s="126"/>
      <c r="C187" s="181" t="s">
        <v>674</v>
      </c>
      <c r="D187" s="82" t="s">
        <v>102</v>
      </c>
      <c r="E187" s="130">
        <v>1</v>
      </c>
      <c r="F187" s="175"/>
      <c r="G187" s="130"/>
      <c r="H187" s="130"/>
      <c r="I187" s="130"/>
      <c r="J187" s="130"/>
      <c r="K187" s="130"/>
      <c r="L187" s="130"/>
    </row>
    <row r="188" spans="1:12" ht="13.5">
      <c r="A188" s="80"/>
      <c r="B188" s="8"/>
      <c r="C188" s="93" t="s">
        <v>36</v>
      </c>
      <c r="D188" s="115"/>
      <c r="E188" s="105"/>
      <c r="F188" s="423"/>
      <c r="G188" s="105"/>
      <c r="H188" s="105"/>
      <c r="I188" s="105"/>
      <c r="J188" s="105"/>
      <c r="K188" s="105"/>
      <c r="L188" s="105"/>
    </row>
    <row r="189" spans="1:12" ht="13.5">
      <c r="A189" s="80"/>
      <c r="B189" s="8"/>
      <c r="C189" s="129" t="s">
        <v>292</v>
      </c>
      <c r="D189" s="115"/>
      <c r="E189" s="105"/>
      <c r="F189" s="423"/>
      <c r="G189" s="105"/>
      <c r="H189" s="105"/>
      <c r="I189" s="105"/>
      <c r="J189" s="105"/>
      <c r="K189" s="105"/>
      <c r="L189" s="105"/>
    </row>
    <row r="190" spans="1:12" ht="13.5">
      <c r="A190" s="80"/>
      <c r="B190" s="8"/>
      <c r="C190" s="129" t="s">
        <v>147</v>
      </c>
      <c r="D190" s="115"/>
      <c r="E190" s="105"/>
      <c r="F190" s="423"/>
      <c r="G190" s="105"/>
      <c r="H190" s="105"/>
      <c r="I190" s="105"/>
      <c r="J190" s="105"/>
      <c r="K190" s="105"/>
      <c r="L190" s="105"/>
    </row>
    <row r="191" spans="1:12" ht="27">
      <c r="A191" s="118"/>
      <c r="B191" s="119"/>
      <c r="C191" s="91" t="s">
        <v>728</v>
      </c>
      <c r="D191" s="111" t="s">
        <v>729</v>
      </c>
      <c r="E191" s="87"/>
      <c r="F191" s="423"/>
      <c r="G191" s="105"/>
      <c r="H191" s="105"/>
      <c r="I191" s="105"/>
      <c r="J191" s="105"/>
      <c r="K191" s="105"/>
      <c r="L191" s="105"/>
    </row>
    <row r="192" spans="1:12" ht="27">
      <c r="A192" s="118"/>
      <c r="B192" s="119"/>
      <c r="C192" s="91" t="s">
        <v>730</v>
      </c>
      <c r="D192" s="111" t="s">
        <v>729</v>
      </c>
      <c r="E192" s="87"/>
      <c r="F192" s="423"/>
      <c r="G192" s="105"/>
      <c r="H192" s="105"/>
      <c r="I192" s="105"/>
      <c r="J192" s="105"/>
      <c r="K192" s="105"/>
      <c r="L192" s="105"/>
    </row>
    <row r="193" spans="1:12" ht="13.5">
      <c r="A193" s="118"/>
      <c r="B193" s="119"/>
      <c r="C193" s="93" t="s">
        <v>15</v>
      </c>
      <c r="D193" s="94"/>
      <c r="E193" s="95"/>
      <c r="F193" s="457"/>
      <c r="G193" s="212"/>
      <c r="H193" s="212"/>
      <c r="I193" s="212"/>
      <c r="J193" s="212"/>
      <c r="K193" s="212"/>
      <c r="L193" s="212"/>
    </row>
    <row r="194" spans="1:12" s="25" customFormat="1" ht="13.5">
      <c r="A194" s="118"/>
      <c r="B194" s="119"/>
      <c r="C194" s="91" t="s">
        <v>731</v>
      </c>
      <c r="D194" s="111" t="s">
        <v>729</v>
      </c>
      <c r="E194" s="95"/>
      <c r="F194" s="457"/>
      <c r="G194" s="212"/>
      <c r="H194" s="212"/>
      <c r="I194" s="212"/>
      <c r="J194" s="212"/>
      <c r="K194" s="212"/>
      <c r="L194" s="212"/>
    </row>
    <row r="195" spans="1:12" ht="13.5">
      <c r="A195" s="118"/>
      <c r="B195" s="119"/>
      <c r="C195" s="93" t="s">
        <v>732</v>
      </c>
      <c r="D195" s="119"/>
      <c r="E195" s="95"/>
      <c r="F195" s="457"/>
      <c r="G195" s="212"/>
      <c r="H195" s="212"/>
      <c r="I195" s="212"/>
      <c r="J195" s="212"/>
      <c r="K195" s="212"/>
      <c r="L195" s="212"/>
    </row>
    <row r="196" spans="1:12" s="25" customFormat="1" ht="31.5" customHeight="1">
      <c r="A196" s="80"/>
      <c r="B196" s="80"/>
      <c r="C196" s="184" t="s">
        <v>792</v>
      </c>
      <c r="D196" s="82"/>
      <c r="E196" s="458"/>
      <c r="F196" s="459"/>
      <c r="G196" s="459"/>
      <c r="H196" s="459"/>
      <c r="I196" s="459"/>
      <c r="J196" s="459"/>
      <c r="K196" s="459"/>
      <c r="L196" s="35"/>
    </row>
    <row r="197" spans="1:13" ht="15" customHeight="1">
      <c r="A197" s="158"/>
      <c r="B197" s="158"/>
      <c r="C197" s="515" t="s">
        <v>340</v>
      </c>
      <c r="D197" s="159"/>
      <c r="E197" s="177"/>
      <c r="F197" s="161"/>
      <c r="G197" s="160"/>
      <c r="H197" s="159"/>
      <c r="I197" s="160"/>
      <c r="J197" s="160"/>
      <c r="K197" s="158"/>
      <c r="L197" s="158"/>
      <c r="M197" s="28"/>
    </row>
    <row r="198" spans="1:12" s="19" customFormat="1" ht="27.75" customHeight="1">
      <c r="A198" s="80">
        <v>1</v>
      </c>
      <c r="B198" s="121" t="s">
        <v>39</v>
      </c>
      <c r="C198" s="81" t="s">
        <v>238</v>
      </c>
      <c r="D198" s="80" t="s">
        <v>38</v>
      </c>
      <c r="E198" s="82">
        <v>140</v>
      </c>
      <c r="F198" s="81"/>
      <c r="G198" s="247"/>
      <c r="H198" s="83"/>
      <c r="I198" s="84"/>
      <c r="J198" s="83"/>
      <c r="K198" s="84"/>
      <c r="L198" s="84"/>
    </row>
    <row r="199" spans="1:13" s="19" customFormat="1" ht="30" customHeight="1">
      <c r="A199" s="80">
        <v>2</v>
      </c>
      <c r="B199" s="121" t="s">
        <v>40</v>
      </c>
      <c r="C199" s="81" t="s">
        <v>239</v>
      </c>
      <c r="D199" s="80" t="s">
        <v>38</v>
      </c>
      <c r="E199" s="82">
        <v>40</v>
      </c>
      <c r="F199" s="81"/>
      <c r="G199" s="247"/>
      <c r="H199" s="83"/>
      <c r="I199" s="84"/>
      <c r="J199" s="83"/>
      <c r="K199" s="84"/>
      <c r="L199" s="84"/>
      <c r="M199" s="27"/>
    </row>
    <row r="200" spans="1:13" s="19" customFormat="1" ht="27.75" customHeight="1">
      <c r="A200" s="80">
        <v>3</v>
      </c>
      <c r="B200" s="121" t="s">
        <v>41</v>
      </c>
      <c r="C200" s="81" t="s">
        <v>240</v>
      </c>
      <c r="D200" s="80" t="s">
        <v>38</v>
      </c>
      <c r="E200" s="82">
        <v>32</v>
      </c>
      <c r="F200" s="81"/>
      <c r="G200" s="247"/>
      <c r="H200" s="83"/>
      <c r="I200" s="84"/>
      <c r="J200" s="83"/>
      <c r="K200" s="84"/>
      <c r="L200" s="84"/>
      <c r="M200" s="27"/>
    </row>
    <row r="201" spans="1:13" s="19" customFormat="1" ht="29.25" customHeight="1">
      <c r="A201" s="80">
        <v>4</v>
      </c>
      <c r="B201" s="121" t="s">
        <v>47</v>
      </c>
      <c r="C201" s="81" t="s">
        <v>341</v>
      </c>
      <c r="D201" s="80" t="s">
        <v>38</v>
      </c>
      <c r="E201" s="82">
        <v>24</v>
      </c>
      <c r="F201" s="81"/>
      <c r="G201" s="247"/>
      <c r="H201" s="83"/>
      <c r="I201" s="84"/>
      <c r="J201" s="83"/>
      <c r="K201" s="84"/>
      <c r="L201" s="84"/>
      <c r="M201" s="27"/>
    </row>
    <row r="202" spans="1:13" s="19" customFormat="1" ht="20.25" customHeight="1">
      <c r="A202" s="80">
        <v>5</v>
      </c>
      <c r="B202" s="121"/>
      <c r="C202" s="81" t="s">
        <v>241</v>
      </c>
      <c r="D202" s="80" t="s">
        <v>11</v>
      </c>
      <c r="E202" s="82"/>
      <c r="F202" s="81"/>
      <c r="G202" s="206"/>
      <c r="H202" s="83"/>
      <c r="I202" s="84"/>
      <c r="J202" s="83"/>
      <c r="K202" s="84"/>
      <c r="L202" s="84"/>
      <c r="M202" s="27"/>
    </row>
    <row r="203" spans="1:12" ht="31.5" customHeight="1">
      <c r="A203" s="80">
        <v>6</v>
      </c>
      <c r="B203" s="72" t="s">
        <v>32</v>
      </c>
      <c r="C203" s="109" t="s">
        <v>353</v>
      </c>
      <c r="D203" s="82" t="s">
        <v>38</v>
      </c>
      <c r="E203" s="83">
        <v>140</v>
      </c>
      <c r="F203" s="246"/>
      <c r="G203" s="84"/>
      <c r="H203" s="83"/>
      <c r="I203" s="84"/>
      <c r="J203" s="83"/>
      <c r="K203" s="84"/>
      <c r="L203" s="246"/>
    </row>
    <row r="204" spans="1:12" ht="31.5" customHeight="1">
      <c r="A204" s="80">
        <v>7</v>
      </c>
      <c r="B204" s="72" t="s">
        <v>32</v>
      </c>
      <c r="C204" s="109" t="s">
        <v>354</v>
      </c>
      <c r="D204" s="82" t="s">
        <v>38</v>
      </c>
      <c r="E204" s="83">
        <v>40</v>
      </c>
      <c r="F204" s="246"/>
      <c r="G204" s="84"/>
      <c r="H204" s="83"/>
      <c r="I204" s="84"/>
      <c r="J204" s="83"/>
      <c r="K204" s="84"/>
      <c r="L204" s="246"/>
    </row>
    <row r="205" spans="1:12" ht="31.5" customHeight="1">
      <c r="A205" s="80">
        <v>8</v>
      </c>
      <c r="B205" s="72" t="s">
        <v>32</v>
      </c>
      <c r="C205" s="109" t="s">
        <v>355</v>
      </c>
      <c r="D205" s="82" t="s">
        <v>38</v>
      </c>
      <c r="E205" s="83">
        <v>32</v>
      </c>
      <c r="F205" s="246"/>
      <c r="G205" s="84"/>
      <c r="H205" s="83"/>
      <c r="I205" s="84"/>
      <c r="J205" s="83"/>
      <c r="K205" s="84"/>
      <c r="L205" s="246"/>
    </row>
    <row r="206" spans="1:12" ht="31.5" customHeight="1">
      <c r="A206" s="80">
        <v>9</v>
      </c>
      <c r="B206" s="72" t="s">
        <v>32</v>
      </c>
      <c r="C206" s="109" t="s">
        <v>356</v>
      </c>
      <c r="D206" s="82" t="s">
        <v>38</v>
      </c>
      <c r="E206" s="83">
        <v>24</v>
      </c>
      <c r="F206" s="246"/>
      <c r="G206" s="84"/>
      <c r="H206" s="83"/>
      <c r="I206" s="84"/>
      <c r="J206" s="83"/>
      <c r="K206" s="84"/>
      <c r="L206" s="246"/>
    </row>
    <row r="207" spans="1:13" s="19" customFormat="1" ht="14.25" customHeight="1">
      <c r="A207" s="80">
        <v>10</v>
      </c>
      <c r="B207" s="72"/>
      <c r="C207" s="120" t="s">
        <v>99</v>
      </c>
      <c r="D207" s="80" t="s">
        <v>43</v>
      </c>
      <c r="E207" s="99">
        <v>5</v>
      </c>
      <c r="F207" s="82"/>
      <c r="G207" s="84"/>
      <c r="H207" s="83"/>
      <c r="I207" s="84"/>
      <c r="J207" s="83"/>
      <c r="K207" s="84"/>
      <c r="L207" s="84"/>
      <c r="M207" s="27"/>
    </row>
    <row r="208" spans="1:13" s="19" customFormat="1" ht="14.25" customHeight="1">
      <c r="A208" s="80">
        <v>11</v>
      </c>
      <c r="B208" s="72"/>
      <c r="C208" s="120" t="s">
        <v>67</v>
      </c>
      <c r="D208" s="80" t="s">
        <v>43</v>
      </c>
      <c r="E208" s="99">
        <v>5</v>
      </c>
      <c r="F208" s="82"/>
      <c r="G208" s="84"/>
      <c r="H208" s="83"/>
      <c r="I208" s="84"/>
      <c r="J208" s="83"/>
      <c r="K208" s="84"/>
      <c r="L208" s="84"/>
      <c r="M208" s="27"/>
    </row>
    <row r="209" spans="1:13" s="19" customFormat="1" ht="14.25" customHeight="1">
      <c r="A209" s="80">
        <v>12</v>
      </c>
      <c r="B209" s="72"/>
      <c r="C209" s="120" t="s">
        <v>242</v>
      </c>
      <c r="D209" s="80" t="s">
        <v>43</v>
      </c>
      <c r="E209" s="99">
        <v>5</v>
      </c>
      <c r="F209" s="82"/>
      <c r="G209" s="84"/>
      <c r="H209" s="83"/>
      <c r="I209" s="84"/>
      <c r="J209" s="83"/>
      <c r="K209" s="84"/>
      <c r="L209" s="84"/>
      <c r="M209" s="27"/>
    </row>
    <row r="210" spans="1:12" s="19" customFormat="1" ht="18.75" customHeight="1">
      <c r="A210" s="80">
        <v>13</v>
      </c>
      <c r="B210" s="121" t="s">
        <v>68</v>
      </c>
      <c r="C210" s="120" t="s">
        <v>107</v>
      </c>
      <c r="D210" s="80" t="s">
        <v>43</v>
      </c>
      <c r="E210" s="123">
        <v>18</v>
      </c>
      <c r="F210" s="82"/>
      <c r="G210" s="84"/>
      <c r="H210" s="83"/>
      <c r="I210" s="84"/>
      <c r="J210" s="83"/>
      <c r="K210" s="84"/>
      <c r="L210" s="84"/>
    </row>
    <row r="211" spans="1:12" s="19" customFormat="1" ht="18.75" customHeight="1">
      <c r="A211" s="80">
        <v>14</v>
      </c>
      <c r="B211" s="121" t="s">
        <v>68</v>
      </c>
      <c r="C211" s="120" t="s">
        <v>343</v>
      </c>
      <c r="D211" s="80" t="s">
        <v>20</v>
      </c>
      <c r="E211" s="123">
        <v>2</v>
      </c>
      <c r="F211" s="82"/>
      <c r="G211" s="84"/>
      <c r="H211" s="83"/>
      <c r="I211" s="84"/>
      <c r="J211" s="83"/>
      <c r="K211" s="84"/>
      <c r="L211" s="84"/>
    </row>
    <row r="212" spans="1:12" s="19" customFormat="1" ht="15" customHeight="1">
      <c r="A212" s="80">
        <v>15</v>
      </c>
      <c r="B212" s="121" t="s">
        <v>68</v>
      </c>
      <c r="C212" s="109" t="s">
        <v>100</v>
      </c>
      <c r="D212" s="80" t="s">
        <v>20</v>
      </c>
      <c r="E212" s="123">
        <v>12</v>
      </c>
      <c r="F212" s="82"/>
      <c r="G212" s="84"/>
      <c r="H212" s="83"/>
      <c r="I212" s="84"/>
      <c r="J212" s="83"/>
      <c r="K212" s="84"/>
      <c r="L212" s="84"/>
    </row>
    <row r="213" spans="1:12" s="19" customFormat="1" ht="15" customHeight="1">
      <c r="A213" s="80">
        <v>16</v>
      </c>
      <c r="B213" s="121" t="s">
        <v>68</v>
      </c>
      <c r="C213" s="120" t="s">
        <v>342</v>
      </c>
      <c r="D213" s="80" t="s">
        <v>20</v>
      </c>
      <c r="E213" s="123">
        <v>2</v>
      </c>
      <c r="F213" s="82"/>
      <c r="G213" s="84"/>
      <c r="H213" s="83"/>
      <c r="I213" s="84"/>
      <c r="J213" s="83"/>
      <c r="K213" s="84"/>
      <c r="L213" s="84"/>
    </row>
    <row r="214" spans="1:13" s="19" customFormat="1" ht="16.5" customHeight="1">
      <c r="A214" s="80"/>
      <c r="B214" s="72"/>
      <c r="C214" s="515" t="s">
        <v>569</v>
      </c>
      <c r="D214" s="80"/>
      <c r="E214" s="99"/>
      <c r="F214" s="83"/>
      <c r="G214" s="84"/>
      <c r="H214" s="83"/>
      <c r="I214" s="84"/>
      <c r="J214" s="83"/>
      <c r="K214" s="84"/>
      <c r="L214" s="84"/>
      <c r="M214" s="27"/>
    </row>
    <row r="215" spans="1:13" ht="18" customHeight="1">
      <c r="A215" s="80">
        <v>1</v>
      </c>
      <c r="B215" s="121" t="s">
        <v>179</v>
      </c>
      <c r="C215" s="81" t="s">
        <v>358</v>
      </c>
      <c r="D215" s="80" t="s">
        <v>38</v>
      </c>
      <c r="E215" s="123">
        <v>150</v>
      </c>
      <c r="F215" s="81"/>
      <c r="G215" s="247"/>
      <c r="H215" s="83"/>
      <c r="I215" s="84"/>
      <c r="J215" s="83"/>
      <c r="K215" s="84"/>
      <c r="L215" s="84"/>
      <c r="M215" s="27"/>
    </row>
    <row r="216" spans="1:13" ht="18" customHeight="1">
      <c r="A216" s="80">
        <v>2</v>
      </c>
      <c r="B216" s="121" t="s">
        <v>357</v>
      </c>
      <c r="C216" s="81" t="s">
        <v>359</v>
      </c>
      <c r="D216" s="80" t="s">
        <v>38</v>
      </c>
      <c r="E216" s="123">
        <v>50</v>
      </c>
      <c r="F216" s="81"/>
      <c r="G216" s="247"/>
      <c r="H216" s="83"/>
      <c r="I216" s="84"/>
      <c r="J216" s="83"/>
      <c r="K216" s="84"/>
      <c r="L216" s="84"/>
      <c r="M216" s="27"/>
    </row>
    <row r="217" spans="1:13" ht="18" customHeight="1">
      <c r="A217" s="80">
        <v>3</v>
      </c>
      <c r="B217" s="121" t="s">
        <v>361</v>
      </c>
      <c r="C217" s="81" t="s">
        <v>360</v>
      </c>
      <c r="D217" s="80" t="s">
        <v>38</v>
      </c>
      <c r="E217" s="123">
        <v>80</v>
      </c>
      <c r="F217" s="81"/>
      <c r="G217" s="247"/>
      <c r="H217" s="83"/>
      <c r="I217" s="84"/>
      <c r="J217" s="83"/>
      <c r="K217" s="84"/>
      <c r="L217" s="84"/>
      <c r="M217" s="27"/>
    </row>
    <row r="218" spans="1:13" s="17" customFormat="1" ht="27">
      <c r="A218" s="80">
        <v>4</v>
      </c>
      <c r="B218" s="8" t="s">
        <v>3</v>
      </c>
      <c r="C218" s="81" t="s">
        <v>243</v>
      </c>
      <c r="D218" s="82" t="s">
        <v>23</v>
      </c>
      <c r="E218" s="84">
        <f>3.14*(0.06*E215+0.0755*E216+0.0885*E217)</f>
        <v>62.3447</v>
      </c>
      <c r="F218" s="82"/>
      <c r="G218" s="84"/>
      <c r="H218" s="83"/>
      <c r="I218" s="84"/>
      <c r="J218" s="83"/>
      <c r="K218" s="84"/>
      <c r="L218" s="84"/>
      <c r="M218" s="24"/>
    </row>
    <row r="219" spans="1:12" ht="63.75" customHeight="1">
      <c r="A219" s="80">
        <v>5</v>
      </c>
      <c r="B219" s="121" t="s">
        <v>129</v>
      </c>
      <c r="C219" s="81" t="s">
        <v>338</v>
      </c>
      <c r="D219" s="80" t="s">
        <v>102</v>
      </c>
      <c r="E219" s="82">
        <v>4</v>
      </c>
      <c r="F219" s="81"/>
      <c r="G219" s="247"/>
      <c r="H219" s="83"/>
      <c r="I219" s="84"/>
      <c r="J219" s="83"/>
      <c r="K219" s="84"/>
      <c r="L219" s="84"/>
    </row>
    <row r="220" spans="1:13" s="19" customFormat="1" ht="38.25" customHeight="1">
      <c r="A220" s="164">
        <v>6</v>
      </c>
      <c r="B220" s="237" t="s">
        <v>339</v>
      </c>
      <c r="C220" s="240" t="s">
        <v>793</v>
      </c>
      <c r="D220" s="26" t="s">
        <v>102</v>
      </c>
      <c r="E220" s="238">
        <v>1</v>
      </c>
      <c r="F220" s="132"/>
      <c r="G220" s="132"/>
      <c r="H220" s="132"/>
      <c r="I220" s="132"/>
      <c r="J220" s="132"/>
      <c r="K220" s="132"/>
      <c r="L220" s="132"/>
      <c r="M220" s="27"/>
    </row>
    <row r="221" spans="1:13" s="33" customFormat="1" ht="15" customHeight="1">
      <c r="A221" s="115"/>
      <c r="B221" s="115"/>
      <c r="C221" s="519" t="s">
        <v>15</v>
      </c>
      <c r="D221" s="82"/>
      <c r="E221" s="194"/>
      <c r="F221" s="87"/>
      <c r="G221" s="89"/>
      <c r="H221" s="89"/>
      <c r="I221" s="89"/>
      <c r="J221" s="89"/>
      <c r="K221" s="89"/>
      <c r="L221" s="89"/>
      <c r="M221" s="47"/>
    </row>
    <row r="222" spans="1:13" s="33" customFormat="1" ht="15" customHeight="1">
      <c r="A222" s="115"/>
      <c r="B222" s="115"/>
      <c r="C222" s="519" t="s">
        <v>48</v>
      </c>
      <c r="D222" s="82"/>
      <c r="E222" s="194"/>
      <c r="F222" s="87"/>
      <c r="G222" s="89"/>
      <c r="H222" s="89"/>
      <c r="I222" s="89"/>
      <c r="J222" s="89"/>
      <c r="K222" s="89"/>
      <c r="L222" s="89"/>
      <c r="M222" s="47"/>
    </row>
    <row r="223" spans="1:13" s="33" customFormat="1" ht="15" customHeight="1">
      <c r="A223" s="115"/>
      <c r="B223" s="115"/>
      <c r="C223" s="519" t="s">
        <v>37</v>
      </c>
      <c r="D223" s="82"/>
      <c r="E223" s="194"/>
      <c r="F223" s="87"/>
      <c r="G223" s="89"/>
      <c r="H223" s="89"/>
      <c r="I223" s="89"/>
      <c r="J223" s="89"/>
      <c r="K223" s="89"/>
      <c r="L223" s="89"/>
      <c r="M223" s="47"/>
    </row>
    <row r="224" spans="1:13" s="33" customFormat="1" ht="15" customHeight="1">
      <c r="A224" s="115"/>
      <c r="B224" s="115"/>
      <c r="C224" s="519" t="s">
        <v>275</v>
      </c>
      <c r="D224" s="82"/>
      <c r="E224" s="194"/>
      <c r="F224" s="87"/>
      <c r="G224" s="89"/>
      <c r="H224" s="89"/>
      <c r="I224" s="89"/>
      <c r="J224" s="89"/>
      <c r="K224" s="89"/>
      <c r="L224" s="89"/>
      <c r="M224" s="47"/>
    </row>
    <row r="225" spans="1:13" s="19" customFormat="1" ht="27">
      <c r="A225" s="124"/>
      <c r="B225" s="124"/>
      <c r="C225" s="81" t="s">
        <v>794</v>
      </c>
      <c r="D225" s="92" t="s">
        <v>729</v>
      </c>
      <c r="E225" s="83"/>
      <c r="F225" s="87"/>
      <c r="G225" s="89"/>
      <c r="H225" s="89"/>
      <c r="I225" s="89"/>
      <c r="J225" s="89"/>
      <c r="K225" s="89"/>
      <c r="L225" s="89"/>
      <c r="M225" s="27"/>
    </row>
    <row r="226" spans="1:13" s="19" customFormat="1" ht="13.5">
      <c r="A226" s="124"/>
      <c r="B226" s="124"/>
      <c r="C226" s="81" t="s">
        <v>795</v>
      </c>
      <c r="D226" s="92" t="s">
        <v>729</v>
      </c>
      <c r="E226" s="83"/>
      <c r="F226" s="87"/>
      <c r="G226" s="89"/>
      <c r="H226" s="89"/>
      <c r="I226" s="89"/>
      <c r="J226" s="89"/>
      <c r="K226" s="89"/>
      <c r="L226" s="89"/>
      <c r="M226" s="27"/>
    </row>
    <row r="227" spans="1:13" s="19" customFormat="1" ht="13.5">
      <c r="A227" s="124"/>
      <c r="B227" s="124"/>
      <c r="C227" s="519" t="s">
        <v>15</v>
      </c>
      <c r="D227" s="99"/>
      <c r="E227" s="83"/>
      <c r="F227" s="87"/>
      <c r="G227" s="89"/>
      <c r="H227" s="89"/>
      <c r="I227" s="89"/>
      <c r="J227" s="89"/>
      <c r="K227" s="89"/>
      <c r="L227" s="89"/>
      <c r="M227" s="27"/>
    </row>
    <row r="228" spans="1:12" s="25" customFormat="1" ht="27">
      <c r="A228" s="106"/>
      <c r="B228" s="95"/>
      <c r="C228" s="81" t="s">
        <v>796</v>
      </c>
      <c r="D228" s="92" t="s">
        <v>729</v>
      </c>
      <c r="E228" s="269"/>
      <c r="F228" s="95"/>
      <c r="G228" s="96"/>
      <c r="H228" s="96"/>
      <c r="I228" s="96"/>
      <c r="J228" s="96"/>
      <c r="K228" s="96"/>
      <c r="L228" s="96"/>
    </row>
    <row r="229" spans="1:13" s="19" customFormat="1" ht="13.5">
      <c r="A229" s="87"/>
      <c r="B229" s="87"/>
      <c r="C229" s="93" t="s">
        <v>515</v>
      </c>
      <c r="D229" s="87"/>
      <c r="E229" s="88"/>
      <c r="F229" s="105"/>
      <c r="G229" s="105"/>
      <c r="H229" s="105"/>
      <c r="I229" s="105"/>
      <c r="J229" s="105"/>
      <c r="K229" s="105"/>
      <c r="L229" s="105"/>
      <c r="M229" s="43"/>
    </row>
    <row r="230" spans="1:12" s="25" customFormat="1" ht="13.5">
      <c r="A230" s="80"/>
      <c r="B230" s="80"/>
      <c r="C230" s="184" t="s">
        <v>734</v>
      </c>
      <c r="D230" s="82"/>
      <c r="E230" s="458"/>
      <c r="F230" s="459"/>
      <c r="G230" s="459"/>
      <c r="H230" s="459"/>
      <c r="I230" s="459"/>
      <c r="J230" s="459"/>
      <c r="K230" s="459"/>
      <c r="L230" s="35"/>
    </row>
    <row r="231" spans="1:12" s="19" customFormat="1" ht="27">
      <c r="A231" s="60">
        <v>1</v>
      </c>
      <c r="B231" s="59" t="s">
        <v>69</v>
      </c>
      <c r="C231" s="77" t="s">
        <v>735</v>
      </c>
      <c r="D231" s="79" t="s">
        <v>38</v>
      </c>
      <c r="E231" s="521">
        <v>80</v>
      </c>
      <c r="F231" s="60"/>
      <c r="G231" s="29"/>
      <c r="H231" s="61"/>
      <c r="I231" s="29"/>
      <c r="J231" s="61"/>
      <c r="K231" s="29"/>
      <c r="L231" s="62"/>
    </row>
    <row r="232" spans="1:12" s="19" customFormat="1" ht="27">
      <c r="A232" s="3">
        <v>2</v>
      </c>
      <c r="B232" s="30" t="s">
        <v>70</v>
      </c>
      <c r="C232" s="39" t="s">
        <v>736</v>
      </c>
      <c r="D232" s="38" t="s">
        <v>38</v>
      </c>
      <c r="E232" s="522">
        <v>48</v>
      </c>
      <c r="F232" s="3"/>
      <c r="G232" s="4"/>
      <c r="H232" s="5"/>
      <c r="I232" s="4"/>
      <c r="J232" s="5"/>
      <c r="K232" s="4"/>
      <c r="L232" s="31"/>
    </row>
    <row r="233" spans="1:13" s="19" customFormat="1" ht="20.25" customHeight="1">
      <c r="A233" s="80">
        <v>3</v>
      </c>
      <c r="B233" s="121"/>
      <c r="C233" s="81" t="s">
        <v>337</v>
      </c>
      <c r="D233" s="127" t="s">
        <v>11</v>
      </c>
      <c r="E233" s="82"/>
      <c r="F233" s="205"/>
      <c r="G233" s="84"/>
      <c r="H233" s="83"/>
      <c r="I233" s="84"/>
      <c r="J233" s="83"/>
      <c r="K233" s="84"/>
      <c r="L233" s="84"/>
      <c r="M233" s="27"/>
    </row>
    <row r="234" spans="1:13" s="19" customFormat="1" ht="14.25" customHeight="1">
      <c r="A234" s="82">
        <v>4</v>
      </c>
      <c r="B234" s="122"/>
      <c r="C234" s="109" t="s">
        <v>71</v>
      </c>
      <c r="D234" s="82" t="s">
        <v>43</v>
      </c>
      <c r="E234" s="462">
        <v>20</v>
      </c>
      <c r="F234" s="82"/>
      <c r="G234" s="84"/>
      <c r="H234" s="83"/>
      <c r="I234" s="84"/>
      <c r="J234" s="83"/>
      <c r="K234" s="84"/>
      <c r="L234" s="84"/>
      <c r="M234" s="27"/>
    </row>
    <row r="235" spans="1:13" s="19" customFormat="1" ht="14.25" customHeight="1">
      <c r="A235" s="82">
        <v>5</v>
      </c>
      <c r="B235" s="122"/>
      <c r="C235" s="109" t="s">
        <v>109</v>
      </c>
      <c r="D235" s="82" t="s">
        <v>43</v>
      </c>
      <c r="E235" s="462">
        <v>2</v>
      </c>
      <c r="F235" s="82"/>
      <c r="G235" s="84"/>
      <c r="H235" s="83"/>
      <c r="I235" s="84"/>
      <c r="J235" s="83"/>
      <c r="K235" s="84"/>
      <c r="L235" s="84"/>
      <c r="M235" s="27"/>
    </row>
    <row r="236" spans="1:12" s="19" customFormat="1" ht="13.5" customHeight="1">
      <c r="A236" s="82">
        <v>6</v>
      </c>
      <c r="B236" s="121" t="s">
        <v>72</v>
      </c>
      <c r="C236" s="109" t="s">
        <v>131</v>
      </c>
      <c r="D236" s="82" t="s">
        <v>43</v>
      </c>
      <c r="E236" s="123">
        <v>8</v>
      </c>
      <c r="F236" s="82"/>
      <c r="G236" s="84"/>
      <c r="H236" s="83"/>
      <c r="I236" s="84"/>
      <c r="J236" s="83"/>
      <c r="K236" s="84"/>
      <c r="L236" s="100"/>
    </row>
    <row r="237" spans="1:12" s="19" customFormat="1" ht="14.25" customHeight="1">
      <c r="A237" s="82">
        <v>7</v>
      </c>
      <c r="B237" s="121" t="s">
        <v>73</v>
      </c>
      <c r="C237" s="109" t="s">
        <v>74</v>
      </c>
      <c r="D237" s="224" t="s">
        <v>102</v>
      </c>
      <c r="E237" s="123">
        <v>18</v>
      </c>
      <c r="F237" s="82"/>
      <c r="G237" s="84"/>
      <c r="H237" s="83"/>
      <c r="I237" s="84"/>
      <c r="J237" s="83"/>
      <c r="K237" s="84"/>
      <c r="L237" s="100"/>
    </row>
    <row r="238" spans="1:12" s="125" customFormat="1" ht="29.25" customHeight="1">
      <c r="A238" s="224">
        <v>8</v>
      </c>
      <c r="B238" s="381" t="s">
        <v>73</v>
      </c>
      <c r="C238" s="358" t="s">
        <v>108</v>
      </c>
      <c r="D238" s="224" t="s">
        <v>102</v>
      </c>
      <c r="E238" s="523">
        <v>2</v>
      </c>
      <c r="F238" s="403"/>
      <c r="G238" s="403"/>
      <c r="H238" s="520"/>
      <c r="I238" s="403"/>
      <c r="J238" s="403"/>
      <c r="K238" s="403"/>
      <c r="L238" s="403"/>
    </row>
    <row r="239" spans="1:12" s="19" customFormat="1" ht="15" customHeight="1">
      <c r="A239" s="82">
        <v>9</v>
      </c>
      <c r="B239" s="121" t="s">
        <v>75</v>
      </c>
      <c r="C239" s="109" t="s">
        <v>130</v>
      </c>
      <c r="D239" s="224" t="s">
        <v>102</v>
      </c>
      <c r="E239" s="82">
        <v>12</v>
      </c>
      <c r="F239" s="82"/>
      <c r="G239" s="84"/>
      <c r="H239" s="83"/>
      <c r="I239" s="84"/>
      <c r="J239" s="83"/>
      <c r="K239" s="84"/>
      <c r="L239" s="100"/>
    </row>
    <row r="240" spans="1:12" s="125" customFormat="1" ht="27">
      <c r="A240" s="224">
        <v>10</v>
      </c>
      <c r="B240" s="385" t="s">
        <v>75</v>
      </c>
      <c r="C240" s="358" t="s">
        <v>101</v>
      </c>
      <c r="D240" s="224" t="s">
        <v>102</v>
      </c>
      <c r="E240" s="82">
        <v>2</v>
      </c>
      <c r="F240" s="219"/>
      <c r="G240" s="219"/>
      <c r="H240" s="219"/>
      <c r="I240" s="219"/>
      <c r="J240" s="219"/>
      <c r="K240" s="219"/>
      <c r="L240" s="219"/>
    </row>
    <row r="241" spans="1:14" s="19" customFormat="1" ht="15" customHeight="1">
      <c r="A241" s="82">
        <v>11</v>
      </c>
      <c r="B241" s="121" t="s">
        <v>120</v>
      </c>
      <c r="C241" s="109" t="s">
        <v>737</v>
      </c>
      <c r="D241" s="82"/>
      <c r="E241" s="82"/>
      <c r="F241" s="82"/>
      <c r="G241" s="84"/>
      <c r="H241" s="83"/>
      <c r="I241" s="84"/>
      <c r="J241" s="83"/>
      <c r="K241" s="84"/>
      <c r="L241" s="100"/>
      <c r="N241" s="33"/>
    </row>
    <row r="242" spans="1:12" s="19" customFormat="1" ht="14.25" customHeight="1">
      <c r="A242" s="82"/>
      <c r="B242" s="122"/>
      <c r="C242" s="109" t="s">
        <v>144</v>
      </c>
      <c r="D242" s="82" t="s">
        <v>43</v>
      </c>
      <c r="E242" s="82">
        <v>20</v>
      </c>
      <c r="F242" s="82"/>
      <c r="G242" s="84"/>
      <c r="H242" s="83"/>
      <c r="I242" s="84"/>
      <c r="J242" s="83"/>
      <c r="K242" s="84"/>
      <c r="L242" s="100"/>
    </row>
    <row r="243" spans="1:12" s="19" customFormat="1" ht="14.25" customHeight="1">
      <c r="A243" s="82"/>
      <c r="B243" s="122"/>
      <c r="C243" s="109" t="s">
        <v>145</v>
      </c>
      <c r="D243" s="82" t="s">
        <v>43</v>
      </c>
      <c r="E243" s="82">
        <v>14</v>
      </c>
      <c r="F243" s="82"/>
      <c r="G243" s="84"/>
      <c r="H243" s="83"/>
      <c r="I243" s="84"/>
      <c r="J243" s="83"/>
      <c r="K243" s="84"/>
      <c r="L243" s="100"/>
    </row>
    <row r="244" spans="1:12" s="19" customFormat="1" ht="14.25" customHeight="1">
      <c r="A244" s="82"/>
      <c r="B244" s="122"/>
      <c r="C244" s="109" t="s">
        <v>146</v>
      </c>
      <c r="D244" s="82" t="s">
        <v>43</v>
      </c>
      <c r="E244" s="82">
        <v>20</v>
      </c>
      <c r="F244" s="82"/>
      <c r="G244" s="84"/>
      <c r="H244" s="83"/>
      <c r="I244" s="84"/>
      <c r="J244" s="83"/>
      <c r="K244" s="84"/>
      <c r="L244" s="100"/>
    </row>
    <row r="245" spans="1:12" s="19" customFormat="1" ht="14.25" customHeight="1">
      <c r="A245" s="82"/>
      <c r="B245" s="122"/>
      <c r="C245" s="109" t="s">
        <v>121</v>
      </c>
      <c r="D245" s="82" t="s">
        <v>43</v>
      </c>
      <c r="E245" s="82">
        <v>18</v>
      </c>
      <c r="F245" s="82"/>
      <c r="G245" s="84"/>
      <c r="H245" s="83"/>
      <c r="I245" s="84"/>
      <c r="J245" s="83"/>
      <c r="K245" s="84"/>
      <c r="L245" s="100"/>
    </row>
    <row r="246" spans="1:12" s="19" customFormat="1" ht="13.5" customHeight="1">
      <c r="A246" s="82"/>
      <c r="B246" s="122"/>
      <c r="C246" s="109" t="s">
        <v>244</v>
      </c>
      <c r="D246" s="82" t="s">
        <v>43</v>
      </c>
      <c r="E246" s="82">
        <v>2</v>
      </c>
      <c r="F246" s="82"/>
      <c r="G246" s="84"/>
      <c r="H246" s="83"/>
      <c r="I246" s="84"/>
      <c r="J246" s="83"/>
      <c r="K246" s="84"/>
      <c r="L246" s="100"/>
    </row>
    <row r="247" spans="1:12" s="19" customFormat="1" ht="14.25" customHeight="1">
      <c r="A247" s="82"/>
      <c r="B247" s="122"/>
      <c r="C247" s="109" t="s">
        <v>122</v>
      </c>
      <c r="D247" s="82" t="s">
        <v>43</v>
      </c>
      <c r="E247" s="82">
        <v>22</v>
      </c>
      <c r="F247" s="82"/>
      <c r="G247" s="84"/>
      <c r="H247" s="83"/>
      <c r="I247" s="84"/>
      <c r="J247" s="83"/>
      <c r="K247" s="84"/>
      <c r="L247" s="100"/>
    </row>
    <row r="248" spans="1:13" s="33" customFormat="1" ht="15" customHeight="1">
      <c r="A248" s="87"/>
      <c r="B248" s="87"/>
      <c r="C248" s="93" t="s">
        <v>15</v>
      </c>
      <c r="D248" s="87"/>
      <c r="E248" s="116"/>
      <c r="F248" s="105"/>
      <c r="G248" s="105"/>
      <c r="H248" s="105"/>
      <c r="I248" s="105"/>
      <c r="J248" s="105"/>
      <c r="K248" s="105"/>
      <c r="L248" s="105"/>
      <c r="M248" s="47"/>
    </row>
    <row r="249" spans="1:13" s="19" customFormat="1" ht="13.5">
      <c r="A249" s="124"/>
      <c r="B249" s="124"/>
      <c r="C249" s="91" t="s">
        <v>733</v>
      </c>
      <c r="D249" s="111" t="s">
        <v>729</v>
      </c>
      <c r="E249" s="88"/>
      <c r="F249" s="105"/>
      <c r="G249" s="105"/>
      <c r="H249" s="105"/>
      <c r="I249" s="105"/>
      <c r="J249" s="105"/>
      <c r="K249" s="105"/>
      <c r="L249" s="105"/>
      <c r="M249" s="27"/>
    </row>
    <row r="250" spans="1:13" s="19" customFormat="1" ht="13.5">
      <c r="A250" s="124"/>
      <c r="B250" s="124"/>
      <c r="C250" s="93" t="s">
        <v>15</v>
      </c>
      <c r="D250" s="94"/>
      <c r="E250" s="88"/>
      <c r="F250" s="105"/>
      <c r="G250" s="105"/>
      <c r="H250" s="105"/>
      <c r="I250" s="105"/>
      <c r="J250" s="105"/>
      <c r="K250" s="105"/>
      <c r="L250" s="105"/>
      <c r="M250" s="27"/>
    </row>
    <row r="251" spans="1:12" s="25" customFormat="1" ht="13.5">
      <c r="A251" s="106"/>
      <c r="B251" s="95"/>
      <c r="C251" s="91" t="s">
        <v>731</v>
      </c>
      <c r="D251" s="111" t="s">
        <v>729</v>
      </c>
      <c r="E251" s="95"/>
      <c r="F251" s="460"/>
      <c r="G251" s="461"/>
      <c r="H251" s="461"/>
      <c r="I251" s="461"/>
      <c r="J251" s="461"/>
      <c r="K251" s="461"/>
      <c r="L251" s="461"/>
    </row>
    <row r="252" spans="1:13" s="19" customFormat="1" ht="13.5">
      <c r="A252" s="87"/>
      <c r="B252" s="87"/>
      <c r="C252" s="93" t="s">
        <v>517</v>
      </c>
      <c r="D252" s="87"/>
      <c r="E252" s="88"/>
      <c r="F252" s="105"/>
      <c r="G252" s="105"/>
      <c r="H252" s="105"/>
      <c r="I252" s="105"/>
      <c r="J252" s="105"/>
      <c r="K252" s="105"/>
      <c r="L252" s="105"/>
      <c r="M252" s="165"/>
    </row>
    <row r="253" spans="1:12" s="25" customFormat="1" ht="13.5">
      <c r="A253" s="80"/>
      <c r="B253" s="80"/>
      <c r="C253" s="184" t="s">
        <v>738</v>
      </c>
      <c r="D253" s="82"/>
      <c r="E253" s="458"/>
      <c r="F253" s="459"/>
      <c r="G253" s="459"/>
      <c r="H253" s="459"/>
      <c r="I253" s="459"/>
      <c r="J253" s="459"/>
      <c r="K253" s="459"/>
      <c r="L253" s="35"/>
    </row>
    <row r="254" spans="1:13" s="75" customFormat="1" ht="27">
      <c r="A254" s="82">
        <v>1</v>
      </c>
      <c r="B254" s="82" t="s">
        <v>111</v>
      </c>
      <c r="C254" s="109" t="s">
        <v>570</v>
      </c>
      <c r="D254" s="82" t="s">
        <v>112</v>
      </c>
      <c r="E254" s="130">
        <v>2</v>
      </c>
      <c r="F254" s="130"/>
      <c r="G254" s="130"/>
      <c r="H254" s="130"/>
      <c r="I254" s="130"/>
      <c r="J254" s="130"/>
      <c r="K254" s="130"/>
      <c r="L254" s="130"/>
      <c r="M254" s="74"/>
    </row>
    <row r="255" spans="1:13" s="75" customFormat="1" ht="13.5">
      <c r="A255" s="82">
        <v>2</v>
      </c>
      <c r="B255" s="82" t="s">
        <v>111</v>
      </c>
      <c r="C255" s="109" t="s">
        <v>571</v>
      </c>
      <c r="D255" s="82" t="s">
        <v>112</v>
      </c>
      <c r="E255" s="130">
        <v>8</v>
      </c>
      <c r="F255" s="130"/>
      <c r="G255" s="130"/>
      <c r="H255" s="130"/>
      <c r="I255" s="130"/>
      <c r="J255" s="130"/>
      <c r="K255" s="130"/>
      <c r="L255" s="130"/>
      <c r="M255" s="74"/>
    </row>
    <row r="256" spans="1:12" s="125" customFormat="1" ht="13.5">
      <c r="A256" s="224">
        <v>3</v>
      </c>
      <c r="B256" s="72"/>
      <c r="C256" s="358" t="s">
        <v>572</v>
      </c>
      <c r="D256" s="149" t="s">
        <v>20</v>
      </c>
      <c r="E256" s="403">
        <v>2</v>
      </c>
      <c r="F256" s="403"/>
      <c r="G256" s="403"/>
      <c r="H256" s="403"/>
      <c r="I256" s="403"/>
      <c r="J256" s="403"/>
      <c r="K256" s="403"/>
      <c r="L256" s="403">
        <f>G256+I256+K256</f>
        <v>0</v>
      </c>
    </row>
    <row r="257" spans="1:13" s="139" customFormat="1" ht="16.5" customHeight="1">
      <c r="A257" s="82">
        <v>4</v>
      </c>
      <c r="B257" s="404" t="s">
        <v>180</v>
      </c>
      <c r="C257" s="109" t="s">
        <v>573</v>
      </c>
      <c r="D257" s="82" t="s">
        <v>43</v>
      </c>
      <c r="E257" s="246">
        <v>20</v>
      </c>
      <c r="F257" s="246"/>
      <c r="G257" s="246"/>
      <c r="H257" s="246"/>
      <c r="I257" s="246"/>
      <c r="J257" s="246"/>
      <c r="K257" s="246"/>
      <c r="L257" s="246"/>
      <c r="M257" s="138"/>
    </row>
    <row r="258" spans="1:13" s="32" customFormat="1" ht="13.5">
      <c r="A258" s="90"/>
      <c r="B258" s="90"/>
      <c r="C258" s="93" t="s">
        <v>15</v>
      </c>
      <c r="D258" s="82"/>
      <c r="E258" s="390"/>
      <c r="F258" s="456"/>
      <c r="G258" s="463"/>
      <c r="H258" s="463"/>
      <c r="I258" s="463"/>
      <c r="J258" s="463"/>
      <c r="K258" s="463"/>
      <c r="L258" s="463"/>
      <c r="M258" s="36"/>
    </row>
    <row r="259" spans="1:13" s="32" customFormat="1" ht="13.5">
      <c r="A259" s="90"/>
      <c r="B259" s="90"/>
      <c r="C259" s="91" t="s">
        <v>270</v>
      </c>
      <c r="D259" s="82"/>
      <c r="E259" s="390"/>
      <c r="F259" s="456"/>
      <c r="G259" s="463"/>
      <c r="H259" s="463"/>
      <c r="I259" s="463"/>
      <c r="J259" s="463"/>
      <c r="K259" s="463"/>
      <c r="L259" s="463"/>
      <c r="M259" s="36"/>
    </row>
    <row r="260" spans="1:13" s="32" customFormat="1" ht="13.5">
      <c r="A260" s="90"/>
      <c r="B260" s="90"/>
      <c r="C260" s="91" t="s">
        <v>37</v>
      </c>
      <c r="D260" s="82"/>
      <c r="E260" s="390"/>
      <c r="F260" s="456"/>
      <c r="G260" s="456"/>
      <c r="H260" s="456"/>
      <c r="I260" s="456"/>
      <c r="J260" s="456"/>
      <c r="K260" s="456"/>
      <c r="L260" s="456"/>
      <c r="M260" s="36"/>
    </row>
    <row r="261" spans="1:13" s="32" customFormat="1" ht="13.5">
      <c r="A261" s="90"/>
      <c r="B261" s="90"/>
      <c r="C261" s="91" t="s">
        <v>78</v>
      </c>
      <c r="D261" s="82"/>
      <c r="E261" s="390"/>
      <c r="F261" s="456"/>
      <c r="G261" s="463"/>
      <c r="H261" s="456"/>
      <c r="I261" s="456"/>
      <c r="J261" s="456"/>
      <c r="K261" s="456"/>
      <c r="L261" s="463"/>
      <c r="M261" s="36"/>
    </row>
    <row r="262" spans="1:13" s="19" customFormat="1" ht="40.5">
      <c r="A262" s="80"/>
      <c r="B262" s="82"/>
      <c r="C262" s="91" t="s">
        <v>739</v>
      </c>
      <c r="D262" s="111" t="s">
        <v>729</v>
      </c>
      <c r="E262" s="390"/>
      <c r="F262" s="456"/>
      <c r="G262" s="456"/>
      <c r="H262" s="456"/>
      <c r="I262" s="463"/>
      <c r="J262" s="463"/>
      <c r="K262" s="463"/>
      <c r="L262" s="463"/>
      <c r="M262" s="27"/>
    </row>
    <row r="263" spans="1:13" s="19" customFormat="1" ht="27">
      <c r="A263" s="80"/>
      <c r="B263" s="82"/>
      <c r="C263" s="91" t="s">
        <v>740</v>
      </c>
      <c r="D263" s="111" t="s">
        <v>729</v>
      </c>
      <c r="E263" s="390"/>
      <c r="F263" s="456"/>
      <c r="G263" s="464"/>
      <c r="H263" s="464"/>
      <c r="I263" s="464"/>
      <c r="J263" s="464"/>
      <c r="K263" s="464"/>
      <c r="L263" s="464"/>
      <c r="M263" s="157"/>
    </row>
    <row r="264" spans="1:13" s="19" customFormat="1" ht="13.5">
      <c r="A264" s="80"/>
      <c r="B264" s="82"/>
      <c r="C264" s="93" t="s">
        <v>15</v>
      </c>
      <c r="D264" s="82"/>
      <c r="E264" s="390"/>
      <c r="F264" s="456"/>
      <c r="G264" s="463"/>
      <c r="H264" s="463"/>
      <c r="I264" s="463"/>
      <c r="J264" s="463"/>
      <c r="K264" s="463"/>
      <c r="L264" s="463"/>
      <c r="M264" s="27"/>
    </row>
    <row r="265" spans="1:13" s="19" customFormat="1" ht="27">
      <c r="A265" s="80"/>
      <c r="B265" s="82"/>
      <c r="C265" s="91" t="s">
        <v>741</v>
      </c>
      <c r="D265" s="111" t="s">
        <v>729</v>
      </c>
      <c r="E265" s="390"/>
      <c r="F265" s="456"/>
      <c r="G265" s="463"/>
      <c r="H265" s="463"/>
      <c r="I265" s="463"/>
      <c r="J265" s="463"/>
      <c r="K265" s="463"/>
      <c r="L265" s="463"/>
      <c r="M265" s="27"/>
    </row>
    <row r="266" spans="1:13" s="19" customFormat="1" ht="13.5">
      <c r="A266" s="80"/>
      <c r="B266" s="82"/>
      <c r="C266" s="93" t="s">
        <v>523</v>
      </c>
      <c r="D266" s="82"/>
      <c r="E266" s="390"/>
      <c r="F266" s="456"/>
      <c r="G266" s="463"/>
      <c r="H266" s="463"/>
      <c r="I266" s="463"/>
      <c r="J266" s="463"/>
      <c r="K266" s="463"/>
      <c r="L266" s="463"/>
      <c r="M266" s="43"/>
    </row>
    <row r="267" spans="1:13" s="32" customFormat="1" ht="13.5">
      <c r="A267" s="90"/>
      <c r="B267" s="90"/>
      <c r="C267" s="91" t="s">
        <v>113</v>
      </c>
      <c r="D267" s="82"/>
      <c r="E267" s="390"/>
      <c r="F267" s="456"/>
      <c r="G267" s="456"/>
      <c r="H267" s="456"/>
      <c r="I267" s="456"/>
      <c r="J267" s="456"/>
      <c r="K267" s="456"/>
      <c r="L267" s="463"/>
      <c r="M267" s="36"/>
    </row>
    <row r="268" spans="1:13" s="32" customFormat="1" ht="13.5">
      <c r="A268" s="90"/>
      <c r="B268" s="90"/>
      <c r="C268" s="91" t="s">
        <v>37</v>
      </c>
      <c r="D268" s="82"/>
      <c r="E268" s="390"/>
      <c r="F268" s="456"/>
      <c r="G268" s="456"/>
      <c r="H268" s="456"/>
      <c r="I268" s="456"/>
      <c r="J268" s="456"/>
      <c r="K268" s="456"/>
      <c r="L268" s="463"/>
      <c r="M268" s="36"/>
    </row>
    <row r="269" spans="1:13" s="32" customFormat="1" ht="13.5">
      <c r="A269" s="90"/>
      <c r="B269" s="90"/>
      <c r="C269" s="91" t="s">
        <v>78</v>
      </c>
      <c r="D269" s="82"/>
      <c r="E269" s="390"/>
      <c r="F269" s="456"/>
      <c r="G269" s="456"/>
      <c r="H269" s="456"/>
      <c r="I269" s="456"/>
      <c r="J269" s="456"/>
      <c r="K269" s="456"/>
      <c r="L269" s="463"/>
      <c r="M269" s="36"/>
    </row>
    <row r="270" spans="1:12" s="25" customFormat="1" ht="13.5">
      <c r="A270" s="80"/>
      <c r="B270" s="80"/>
      <c r="C270" s="184" t="s">
        <v>797</v>
      </c>
      <c r="D270" s="82"/>
      <c r="E270" s="458"/>
      <c r="F270" s="459"/>
      <c r="G270" s="459"/>
      <c r="H270" s="459"/>
      <c r="I270" s="459"/>
      <c r="J270" s="459"/>
      <c r="K270" s="459"/>
      <c r="L270" s="35"/>
    </row>
    <row r="271" spans="1:12" s="73" customFormat="1" ht="54">
      <c r="A271" s="149">
        <v>1</v>
      </c>
      <c r="B271" s="201" t="s">
        <v>137</v>
      </c>
      <c r="C271" s="186" t="s">
        <v>476</v>
      </c>
      <c r="D271" s="178" t="s">
        <v>102</v>
      </c>
      <c r="E271" s="213">
        <v>2</v>
      </c>
      <c r="F271" s="185"/>
      <c r="G271" s="185"/>
      <c r="H271" s="185"/>
      <c r="I271" s="293"/>
      <c r="J271" s="185"/>
      <c r="K271" s="185"/>
      <c r="L271" s="185"/>
    </row>
    <row r="272" spans="1:12" s="140" customFormat="1" ht="27">
      <c r="A272" s="149">
        <v>2</v>
      </c>
      <c r="B272" s="201" t="s">
        <v>32</v>
      </c>
      <c r="C272" s="186" t="s">
        <v>477</v>
      </c>
      <c r="D272" s="178" t="s">
        <v>102</v>
      </c>
      <c r="E272" s="185">
        <v>2</v>
      </c>
      <c r="F272" s="213"/>
      <c r="G272" s="213"/>
      <c r="H272" s="213"/>
      <c r="I272" s="213"/>
      <c r="J272" s="213"/>
      <c r="K272" s="213"/>
      <c r="L272" s="213"/>
    </row>
    <row r="273" spans="1:12" s="113" customFormat="1" ht="13.5">
      <c r="A273" s="295">
        <v>3</v>
      </c>
      <c r="B273" s="201" t="s">
        <v>478</v>
      </c>
      <c r="C273" s="186" t="s">
        <v>479</v>
      </c>
      <c r="D273" s="149" t="s">
        <v>43</v>
      </c>
      <c r="E273" s="185">
        <v>2</v>
      </c>
      <c r="F273" s="213"/>
      <c r="G273" s="294"/>
      <c r="H273" s="213"/>
      <c r="I273" s="213"/>
      <c r="J273" s="213"/>
      <c r="K273" s="213"/>
      <c r="L273" s="213"/>
    </row>
    <row r="274" spans="1:12" s="54" customFormat="1" ht="13.5">
      <c r="A274" s="82">
        <v>4</v>
      </c>
      <c r="B274" s="121" t="s">
        <v>411</v>
      </c>
      <c r="C274" s="81" t="s">
        <v>480</v>
      </c>
      <c r="D274" s="82" t="s">
        <v>43</v>
      </c>
      <c r="E274" s="100">
        <v>1</v>
      </c>
      <c r="F274" s="100"/>
      <c r="G274" s="289"/>
      <c r="H274" s="100"/>
      <c r="I274" s="100"/>
      <c r="J274" s="100"/>
      <c r="K274" s="100"/>
      <c r="L274" s="100"/>
    </row>
    <row r="275" spans="1:12" s="98" customFormat="1" ht="13.5">
      <c r="A275" s="82">
        <v>5</v>
      </c>
      <c r="B275" s="121" t="s">
        <v>415</v>
      </c>
      <c r="C275" s="81" t="s">
        <v>547</v>
      </c>
      <c r="D275" s="82" t="s">
        <v>43</v>
      </c>
      <c r="E275" s="100">
        <v>2</v>
      </c>
      <c r="F275" s="81"/>
      <c r="G275" s="247"/>
      <c r="H275" s="83"/>
      <c r="I275" s="84"/>
      <c r="J275" s="83"/>
      <c r="K275" s="84"/>
      <c r="L275" s="84"/>
    </row>
    <row r="276" spans="1:13" s="66" customFormat="1" ht="26.25">
      <c r="A276" s="82">
        <v>6</v>
      </c>
      <c r="B276" s="122" t="s">
        <v>421</v>
      </c>
      <c r="C276" s="81" t="s">
        <v>564</v>
      </c>
      <c r="D276" s="82" t="s">
        <v>44</v>
      </c>
      <c r="E276" s="123">
        <v>4</v>
      </c>
      <c r="F276" s="394"/>
      <c r="G276" s="394"/>
      <c r="H276" s="394"/>
      <c r="I276" s="83"/>
      <c r="J276" s="84"/>
      <c r="K276" s="83"/>
      <c r="L276" s="84"/>
      <c r="M276" s="393"/>
    </row>
    <row r="277" spans="1:13" s="66" customFormat="1" ht="26.25">
      <c r="A277" s="82">
        <v>7</v>
      </c>
      <c r="B277" s="122" t="s">
        <v>421</v>
      </c>
      <c r="C277" s="81" t="s">
        <v>568</v>
      </c>
      <c r="D277" s="82" t="s">
        <v>44</v>
      </c>
      <c r="E277" s="123">
        <v>1</v>
      </c>
      <c r="F277" s="394"/>
      <c r="G277" s="394"/>
      <c r="H277" s="394"/>
      <c r="I277" s="83"/>
      <c r="J277" s="84"/>
      <c r="K277" s="83"/>
      <c r="L277" s="84"/>
      <c r="M277" s="393"/>
    </row>
    <row r="278" spans="1:12" s="113" customFormat="1" ht="13.5">
      <c r="A278" s="243">
        <v>8</v>
      </c>
      <c r="B278" s="201" t="s">
        <v>565</v>
      </c>
      <c r="C278" s="186" t="s">
        <v>566</v>
      </c>
      <c r="D278" s="149" t="s">
        <v>43</v>
      </c>
      <c r="E278" s="213">
        <v>1</v>
      </c>
      <c r="F278" s="213"/>
      <c r="G278" s="294"/>
      <c r="H278" s="213"/>
      <c r="I278" s="213"/>
      <c r="J278" s="213"/>
      <c r="K278" s="213"/>
      <c r="L278" s="213"/>
    </row>
    <row r="279" spans="1:12" s="98" customFormat="1" ht="13.5">
      <c r="A279" s="82">
        <v>9</v>
      </c>
      <c r="B279" s="122"/>
      <c r="C279" s="109" t="s">
        <v>567</v>
      </c>
      <c r="D279" s="82" t="s">
        <v>43</v>
      </c>
      <c r="E279" s="99">
        <v>2</v>
      </c>
      <c r="F279" s="263"/>
      <c r="G279" s="213"/>
      <c r="H279" s="263"/>
      <c r="I279" s="263"/>
      <c r="J279" s="263"/>
      <c r="K279" s="263"/>
      <c r="L279" s="213"/>
    </row>
    <row r="280" spans="1:255" s="401" customFormat="1" ht="25.5">
      <c r="A280" s="395">
        <v>10</v>
      </c>
      <c r="B280" s="396" t="s">
        <v>42</v>
      </c>
      <c r="C280" s="524" t="s">
        <v>800</v>
      </c>
      <c r="D280" s="395" t="s">
        <v>43</v>
      </c>
      <c r="E280" s="525">
        <v>2</v>
      </c>
      <c r="F280" s="397"/>
      <c r="G280" s="398"/>
      <c r="H280" s="399"/>
      <c r="I280" s="399"/>
      <c r="J280" s="399"/>
      <c r="K280" s="399"/>
      <c r="L280" s="399"/>
      <c r="M280" s="98"/>
      <c r="N280" s="98"/>
      <c r="O280" s="98"/>
      <c r="P280" s="98"/>
      <c r="Q280" s="400"/>
      <c r="R280" s="400"/>
      <c r="S280" s="400"/>
      <c r="T280" s="400"/>
      <c r="U280" s="400"/>
      <c r="V280" s="400"/>
      <c r="W280" s="400"/>
      <c r="X280" s="400"/>
      <c r="Y280" s="400"/>
      <c r="Z280" s="400"/>
      <c r="AA280" s="400"/>
      <c r="AB280" s="400"/>
      <c r="AC280" s="400"/>
      <c r="AD280" s="400"/>
      <c r="AE280" s="400"/>
      <c r="AF280" s="400"/>
      <c r="AG280" s="400"/>
      <c r="AH280" s="400"/>
      <c r="AI280" s="400"/>
      <c r="AJ280" s="400"/>
      <c r="AK280" s="400"/>
      <c r="AL280" s="400"/>
      <c r="AM280" s="400"/>
      <c r="AN280" s="400"/>
      <c r="AO280" s="400"/>
      <c r="AP280" s="400"/>
      <c r="AQ280" s="400"/>
      <c r="AR280" s="400"/>
      <c r="AS280" s="400"/>
      <c r="AT280" s="400"/>
      <c r="AU280" s="400"/>
      <c r="AV280" s="400"/>
      <c r="AW280" s="400"/>
      <c r="AX280" s="400"/>
      <c r="AY280" s="400"/>
      <c r="AZ280" s="400"/>
      <c r="BA280" s="400"/>
      <c r="BB280" s="400"/>
      <c r="BC280" s="400"/>
      <c r="BD280" s="400"/>
      <c r="BE280" s="400"/>
      <c r="BF280" s="400"/>
      <c r="BG280" s="400"/>
      <c r="BH280" s="400"/>
      <c r="BI280" s="400"/>
      <c r="BJ280" s="400"/>
      <c r="BK280" s="400"/>
      <c r="BL280" s="400"/>
      <c r="BM280" s="400"/>
      <c r="BN280" s="400"/>
      <c r="BO280" s="400"/>
      <c r="BP280" s="400"/>
      <c r="BQ280" s="400"/>
      <c r="BR280" s="400"/>
      <c r="BS280" s="400"/>
      <c r="BT280" s="400"/>
      <c r="BU280" s="400"/>
      <c r="BV280" s="400"/>
      <c r="BW280" s="400"/>
      <c r="BX280" s="400"/>
      <c r="BY280" s="400"/>
      <c r="BZ280" s="400"/>
      <c r="CA280" s="400"/>
      <c r="CB280" s="400"/>
      <c r="CC280" s="400"/>
      <c r="CD280" s="400"/>
      <c r="CE280" s="400"/>
      <c r="CF280" s="400"/>
      <c r="CG280" s="400"/>
      <c r="CH280" s="400"/>
      <c r="CI280" s="400"/>
      <c r="CJ280" s="400"/>
      <c r="CK280" s="400"/>
      <c r="CL280" s="400"/>
      <c r="CM280" s="400"/>
      <c r="CN280" s="400"/>
      <c r="CO280" s="400"/>
      <c r="CP280" s="400"/>
      <c r="CQ280" s="400"/>
      <c r="CR280" s="400"/>
      <c r="CS280" s="400"/>
      <c r="CT280" s="400"/>
      <c r="CU280" s="400"/>
      <c r="CV280" s="400"/>
      <c r="CW280" s="400"/>
      <c r="CX280" s="400"/>
      <c r="CY280" s="400"/>
      <c r="CZ280" s="400"/>
      <c r="DA280" s="400"/>
      <c r="DB280" s="400"/>
      <c r="DC280" s="400"/>
      <c r="DD280" s="400"/>
      <c r="DE280" s="400"/>
      <c r="DF280" s="400"/>
      <c r="DG280" s="400"/>
      <c r="DH280" s="400"/>
      <c r="DI280" s="400"/>
      <c r="DJ280" s="400"/>
      <c r="DK280" s="400"/>
      <c r="DL280" s="400"/>
      <c r="DM280" s="400"/>
      <c r="DN280" s="400"/>
      <c r="DO280" s="400"/>
      <c r="DP280" s="400"/>
      <c r="DQ280" s="400"/>
      <c r="DR280" s="400"/>
      <c r="DS280" s="400"/>
      <c r="DT280" s="400"/>
      <c r="DU280" s="400"/>
      <c r="DV280" s="400"/>
      <c r="DW280" s="400"/>
      <c r="DX280" s="400"/>
      <c r="DY280" s="400"/>
      <c r="DZ280" s="400"/>
      <c r="EA280" s="400"/>
      <c r="EB280" s="400"/>
      <c r="EC280" s="400"/>
      <c r="ED280" s="400"/>
      <c r="EE280" s="400"/>
      <c r="EF280" s="400"/>
      <c r="EG280" s="400"/>
      <c r="EH280" s="400"/>
      <c r="EI280" s="400"/>
      <c r="EJ280" s="400"/>
      <c r="EK280" s="400"/>
      <c r="EL280" s="400"/>
      <c r="EM280" s="400"/>
      <c r="EN280" s="400"/>
      <c r="EO280" s="400"/>
      <c r="EP280" s="400"/>
      <c r="EQ280" s="400"/>
      <c r="ER280" s="400"/>
      <c r="ES280" s="400"/>
      <c r="ET280" s="400"/>
      <c r="EU280" s="400"/>
      <c r="EV280" s="400"/>
      <c r="EW280" s="400"/>
      <c r="EX280" s="400"/>
      <c r="EY280" s="400"/>
      <c r="EZ280" s="400"/>
      <c r="FA280" s="400"/>
      <c r="FB280" s="400"/>
      <c r="FC280" s="400"/>
      <c r="FD280" s="400"/>
      <c r="FE280" s="400"/>
      <c r="FF280" s="400"/>
      <c r="FG280" s="400"/>
      <c r="FH280" s="400"/>
      <c r="FI280" s="400"/>
      <c r="FJ280" s="400"/>
      <c r="FK280" s="400"/>
      <c r="FL280" s="400"/>
      <c r="FM280" s="400"/>
      <c r="FN280" s="400"/>
      <c r="FO280" s="400"/>
      <c r="FP280" s="400"/>
      <c r="FQ280" s="400"/>
      <c r="FR280" s="400"/>
      <c r="FS280" s="400"/>
      <c r="FT280" s="400"/>
      <c r="FU280" s="400"/>
      <c r="FV280" s="400"/>
      <c r="FW280" s="400"/>
      <c r="FX280" s="400"/>
      <c r="FY280" s="400"/>
      <c r="FZ280" s="400"/>
      <c r="GA280" s="400"/>
      <c r="GB280" s="400"/>
      <c r="GC280" s="400"/>
      <c r="GD280" s="400"/>
      <c r="GE280" s="400"/>
      <c r="GF280" s="400"/>
      <c r="GG280" s="400"/>
      <c r="GH280" s="400"/>
      <c r="GI280" s="400"/>
      <c r="GJ280" s="400"/>
      <c r="GK280" s="400"/>
      <c r="GL280" s="400"/>
      <c r="GM280" s="400"/>
      <c r="GN280" s="400"/>
      <c r="GO280" s="400"/>
      <c r="GP280" s="400"/>
      <c r="GQ280" s="400"/>
      <c r="GR280" s="400"/>
      <c r="GS280" s="400"/>
      <c r="GT280" s="400"/>
      <c r="GU280" s="400"/>
      <c r="GV280" s="400"/>
      <c r="GW280" s="400"/>
      <c r="GX280" s="400"/>
      <c r="GY280" s="400"/>
      <c r="GZ280" s="400"/>
      <c r="HA280" s="400"/>
      <c r="HB280" s="400"/>
      <c r="HC280" s="400"/>
      <c r="HD280" s="400"/>
      <c r="HE280" s="400"/>
      <c r="HF280" s="400"/>
      <c r="HG280" s="400"/>
      <c r="HH280" s="400"/>
      <c r="HI280" s="400"/>
      <c r="HJ280" s="400"/>
      <c r="HK280" s="400"/>
      <c r="HL280" s="400"/>
      <c r="HM280" s="400"/>
      <c r="HN280" s="400"/>
      <c r="HO280" s="400"/>
      <c r="HP280" s="400"/>
      <c r="HQ280" s="400"/>
      <c r="HR280" s="400"/>
      <c r="HS280" s="400"/>
      <c r="HT280" s="400"/>
      <c r="HU280" s="400"/>
      <c r="HV280" s="400"/>
      <c r="HW280" s="400"/>
      <c r="HX280" s="400"/>
      <c r="HY280" s="400"/>
      <c r="HZ280" s="400"/>
      <c r="IA280" s="400"/>
      <c r="IB280" s="400"/>
      <c r="IC280" s="400"/>
      <c r="ID280" s="400"/>
      <c r="IE280" s="400"/>
      <c r="IF280" s="400"/>
      <c r="IG280" s="400"/>
      <c r="IH280" s="400"/>
      <c r="II280" s="400"/>
      <c r="IJ280" s="400"/>
      <c r="IK280" s="400"/>
      <c r="IL280" s="400"/>
      <c r="IM280" s="400"/>
      <c r="IN280" s="400"/>
      <c r="IO280" s="400"/>
      <c r="IP280" s="400"/>
      <c r="IQ280" s="400"/>
      <c r="IR280" s="400"/>
      <c r="IS280" s="400"/>
      <c r="IT280" s="400"/>
      <c r="IU280" s="400"/>
    </row>
    <row r="281" spans="1:12" s="152" customFormat="1" ht="13.5">
      <c r="A281" s="149">
        <v>11</v>
      </c>
      <c r="B281" s="121" t="s">
        <v>42</v>
      </c>
      <c r="C281" s="151" t="s">
        <v>798</v>
      </c>
      <c r="D281" s="149" t="s">
        <v>43</v>
      </c>
      <c r="E281" s="377">
        <v>6</v>
      </c>
      <c r="F281" s="377"/>
      <c r="G281" s="377"/>
      <c r="H281" s="377"/>
      <c r="I281" s="377"/>
      <c r="J281" s="377"/>
      <c r="K281" s="377"/>
      <c r="L281" s="377"/>
    </row>
    <row r="282" spans="1:12" s="152" customFormat="1" ht="13.5">
      <c r="A282" s="149">
        <v>12</v>
      </c>
      <c r="B282" s="121" t="s">
        <v>42</v>
      </c>
      <c r="C282" s="151" t="s">
        <v>799</v>
      </c>
      <c r="D282" s="149" t="s">
        <v>43</v>
      </c>
      <c r="E282" s="377">
        <v>6</v>
      </c>
      <c r="F282" s="377"/>
      <c r="G282" s="377"/>
      <c r="H282" s="377"/>
      <c r="I282" s="377"/>
      <c r="J282" s="377"/>
      <c r="K282" s="377"/>
      <c r="L282" s="377"/>
    </row>
    <row r="283" spans="1:12" s="54" customFormat="1" ht="13.5">
      <c r="A283" s="82">
        <v>13</v>
      </c>
      <c r="B283" s="121" t="s">
        <v>411</v>
      </c>
      <c r="C283" s="81" t="s">
        <v>548</v>
      </c>
      <c r="D283" s="82" t="s">
        <v>43</v>
      </c>
      <c r="E283" s="100">
        <v>3</v>
      </c>
      <c r="F283" s="100"/>
      <c r="G283" s="289"/>
      <c r="H283" s="100"/>
      <c r="I283" s="100"/>
      <c r="J283" s="100"/>
      <c r="K283" s="100"/>
      <c r="L283" s="100"/>
    </row>
    <row r="284" spans="1:12" s="54" customFormat="1" ht="13.5">
      <c r="A284" s="82"/>
      <c r="B284" s="121" t="s">
        <v>42</v>
      </c>
      <c r="C284" s="81" t="s">
        <v>549</v>
      </c>
      <c r="D284" s="82"/>
      <c r="E284" s="100"/>
      <c r="F284" s="100"/>
      <c r="G284" s="289"/>
      <c r="H284" s="100"/>
      <c r="I284" s="100"/>
      <c r="J284" s="100"/>
      <c r="K284" s="100"/>
      <c r="L284" s="100"/>
    </row>
    <row r="285" spans="1:12" s="152" customFormat="1" ht="13.5">
      <c r="A285" s="149">
        <v>14</v>
      </c>
      <c r="B285" s="121" t="s">
        <v>42</v>
      </c>
      <c r="C285" s="151" t="s">
        <v>550</v>
      </c>
      <c r="D285" s="149" t="s">
        <v>43</v>
      </c>
      <c r="E285" s="377">
        <v>4</v>
      </c>
      <c r="F285" s="377"/>
      <c r="G285" s="377"/>
      <c r="H285" s="377"/>
      <c r="I285" s="377"/>
      <c r="J285" s="377"/>
      <c r="K285" s="377"/>
      <c r="L285" s="377"/>
    </row>
    <row r="286" spans="1:12" s="152" customFormat="1" ht="13.5">
      <c r="A286" s="149">
        <v>15</v>
      </c>
      <c r="B286" s="121" t="s">
        <v>42</v>
      </c>
      <c r="C286" s="151" t="s">
        <v>551</v>
      </c>
      <c r="D286" s="149" t="s">
        <v>43</v>
      </c>
      <c r="E286" s="377">
        <v>4</v>
      </c>
      <c r="F286" s="377"/>
      <c r="G286" s="377"/>
      <c r="H286" s="377"/>
      <c r="I286" s="377"/>
      <c r="J286" s="377"/>
      <c r="K286" s="377"/>
      <c r="L286" s="377"/>
    </row>
    <row r="287" spans="1:12" s="152" customFormat="1" ht="13.5">
      <c r="A287" s="149">
        <v>16</v>
      </c>
      <c r="B287" s="121" t="s">
        <v>42</v>
      </c>
      <c r="C287" s="151" t="s">
        <v>552</v>
      </c>
      <c r="D287" s="149" t="s">
        <v>43</v>
      </c>
      <c r="E287" s="377">
        <v>6</v>
      </c>
      <c r="F287" s="377"/>
      <c r="G287" s="377"/>
      <c r="H287" s="377"/>
      <c r="I287" s="377"/>
      <c r="J287" s="377"/>
      <c r="K287" s="377"/>
      <c r="L287" s="377"/>
    </row>
    <row r="288" spans="1:12" s="152" customFormat="1" ht="13.5">
      <c r="A288" s="149">
        <v>17</v>
      </c>
      <c r="B288" s="121" t="s">
        <v>42</v>
      </c>
      <c r="C288" s="151" t="s">
        <v>553</v>
      </c>
      <c r="D288" s="149" t="s">
        <v>43</v>
      </c>
      <c r="E288" s="377">
        <v>10</v>
      </c>
      <c r="F288" s="377"/>
      <c r="G288" s="377"/>
      <c r="H288" s="377"/>
      <c r="I288" s="377"/>
      <c r="J288" s="377"/>
      <c r="K288" s="377"/>
      <c r="L288" s="377"/>
    </row>
    <row r="289" spans="1:12" s="152" customFormat="1" ht="13.5">
      <c r="A289" s="149">
        <v>18</v>
      </c>
      <c r="B289" s="121" t="s">
        <v>42</v>
      </c>
      <c r="C289" s="151" t="s">
        <v>554</v>
      </c>
      <c r="D289" s="149" t="s">
        <v>43</v>
      </c>
      <c r="E289" s="377">
        <v>5</v>
      </c>
      <c r="F289" s="377"/>
      <c r="G289" s="377"/>
      <c r="H289" s="377"/>
      <c r="I289" s="377"/>
      <c r="J289" s="377"/>
      <c r="K289" s="377"/>
      <c r="L289" s="377"/>
    </row>
    <row r="290" spans="1:13" s="19" customFormat="1" ht="17.25" customHeight="1">
      <c r="A290" s="80">
        <v>19</v>
      </c>
      <c r="B290" s="391" t="s">
        <v>415</v>
      </c>
      <c r="C290" s="81" t="s">
        <v>555</v>
      </c>
      <c r="D290" s="80" t="s">
        <v>20</v>
      </c>
      <c r="E290" s="82">
        <v>2</v>
      </c>
      <c r="F290" s="82"/>
      <c r="G290" s="392"/>
      <c r="H290" s="83"/>
      <c r="I290" s="84"/>
      <c r="J290" s="83"/>
      <c r="K290" s="84"/>
      <c r="L290" s="84"/>
      <c r="M290" s="27"/>
    </row>
    <row r="291" spans="1:12" s="19" customFormat="1" ht="27.75" customHeight="1">
      <c r="A291" s="80">
        <v>20</v>
      </c>
      <c r="B291" s="121" t="s">
        <v>39</v>
      </c>
      <c r="C291" s="81" t="s">
        <v>801</v>
      </c>
      <c r="D291" s="80" t="s">
        <v>38</v>
      </c>
      <c r="E291" s="82">
        <v>1440</v>
      </c>
      <c r="F291" s="81"/>
      <c r="G291" s="247"/>
      <c r="H291" s="83"/>
      <c r="I291" s="84"/>
      <c r="J291" s="83"/>
      <c r="K291" s="84"/>
      <c r="L291" s="84"/>
    </row>
    <row r="292" spans="1:13" s="19" customFormat="1" ht="29.25" customHeight="1">
      <c r="A292" s="80">
        <v>21</v>
      </c>
      <c r="B292" s="121" t="s">
        <v>40</v>
      </c>
      <c r="C292" s="81" t="s">
        <v>802</v>
      </c>
      <c r="D292" s="80" t="s">
        <v>38</v>
      </c>
      <c r="E292" s="82">
        <v>800</v>
      </c>
      <c r="F292" s="81"/>
      <c r="G292" s="247"/>
      <c r="H292" s="83"/>
      <c r="I292" s="84"/>
      <c r="J292" s="83"/>
      <c r="K292" s="84"/>
      <c r="L292" s="84"/>
      <c r="M292" s="27"/>
    </row>
    <row r="293" spans="1:13" s="19" customFormat="1" ht="27.75" customHeight="1">
      <c r="A293" s="80">
        <v>22</v>
      </c>
      <c r="B293" s="121" t="s">
        <v>41</v>
      </c>
      <c r="C293" s="81" t="s">
        <v>803</v>
      </c>
      <c r="D293" s="80" t="s">
        <v>38</v>
      </c>
      <c r="E293" s="82">
        <v>780</v>
      </c>
      <c r="F293" s="81"/>
      <c r="G293" s="247"/>
      <c r="H293" s="83"/>
      <c r="I293" s="84"/>
      <c r="J293" s="83"/>
      <c r="K293" s="84"/>
      <c r="L293" s="84"/>
      <c r="M293" s="27"/>
    </row>
    <row r="294" spans="1:13" s="19" customFormat="1" ht="29.25" customHeight="1">
      <c r="A294" s="80">
        <v>23</v>
      </c>
      <c r="B294" s="121" t="s">
        <v>134</v>
      </c>
      <c r="C294" s="81" t="s">
        <v>804</v>
      </c>
      <c r="D294" s="80" t="s">
        <v>38</v>
      </c>
      <c r="E294" s="82">
        <v>840</v>
      </c>
      <c r="F294" s="81"/>
      <c r="G294" s="247"/>
      <c r="H294" s="83"/>
      <c r="I294" s="84"/>
      <c r="J294" s="83"/>
      <c r="K294" s="84"/>
      <c r="L294" s="84"/>
      <c r="M294" s="27"/>
    </row>
    <row r="295" spans="1:13" s="19" customFormat="1" ht="29.25" customHeight="1">
      <c r="A295" s="80">
        <v>24</v>
      </c>
      <c r="B295" s="121" t="s">
        <v>47</v>
      </c>
      <c r="C295" s="81" t="s">
        <v>805</v>
      </c>
      <c r="D295" s="80" t="s">
        <v>38</v>
      </c>
      <c r="E295" s="82">
        <v>24</v>
      </c>
      <c r="F295" s="81"/>
      <c r="G295" s="247"/>
      <c r="H295" s="83"/>
      <c r="I295" s="84"/>
      <c r="J295" s="83"/>
      <c r="K295" s="84"/>
      <c r="L295" s="84"/>
      <c r="M295" s="27"/>
    </row>
    <row r="296" spans="1:13" s="19" customFormat="1" ht="29.25" customHeight="1">
      <c r="A296" s="80">
        <v>25</v>
      </c>
      <c r="B296" s="121" t="s">
        <v>134</v>
      </c>
      <c r="C296" s="81" t="s">
        <v>806</v>
      </c>
      <c r="D296" s="80" t="s">
        <v>38</v>
      </c>
      <c r="E296" s="82">
        <v>40</v>
      </c>
      <c r="F296" s="81"/>
      <c r="G296" s="247"/>
      <c r="H296" s="83"/>
      <c r="I296" s="84"/>
      <c r="J296" s="83"/>
      <c r="K296" s="84"/>
      <c r="L296" s="84"/>
      <c r="M296" s="27"/>
    </row>
    <row r="297" spans="1:12" s="54" customFormat="1" ht="13.5">
      <c r="A297" s="82">
        <v>26</v>
      </c>
      <c r="B297" s="122"/>
      <c r="C297" s="109" t="s">
        <v>558</v>
      </c>
      <c r="D297" s="82" t="s">
        <v>11</v>
      </c>
      <c r="E297" s="100"/>
      <c r="F297" s="100"/>
      <c r="G297" s="84"/>
      <c r="H297" s="84"/>
      <c r="I297" s="84"/>
      <c r="J297" s="84"/>
      <c r="K297" s="84"/>
      <c r="L297" s="84"/>
    </row>
    <row r="298" spans="1:12" ht="31.5" customHeight="1">
      <c r="A298" s="80">
        <v>27</v>
      </c>
      <c r="B298" s="72" t="s">
        <v>32</v>
      </c>
      <c r="C298" s="109" t="s">
        <v>353</v>
      </c>
      <c r="D298" s="82" t="s">
        <v>38</v>
      </c>
      <c r="E298" s="83">
        <v>1440</v>
      </c>
      <c r="F298" s="246"/>
      <c r="G298" s="84"/>
      <c r="H298" s="83"/>
      <c r="I298" s="84"/>
      <c r="J298" s="83"/>
      <c r="K298" s="84"/>
      <c r="L298" s="246"/>
    </row>
    <row r="299" spans="1:12" ht="31.5" customHeight="1">
      <c r="A299" s="80">
        <v>28</v>
      </c>
      <c r="B299" s="72" t="s">
        <v>32</v>
      </c>
      <c r="C299" s="109" t="s">
        <v>354</v>
      </c>
      <c r="D299" s="82" t="s">
        <v>38</v>
      </c>
      <c r="E299" s="83">
        <v>800</v>
      </c>
      <c r="F299" s="246"/>
      <c r="G299" s="84"/>
      <c r="H299" s="83"/>
      <c r="I299" s="84"/>
      <c r="J299" s="83"/>
      <c r="K299" s="84"/>
      <c r="L299" s="246"/>
    </row>
    <row r="300" spans="1:12" ht="31.5" customHeight="1">
      <c r="A300" s="80">
        <v>29</v>
      </c>
      <c r="B300" s="72" t="s">
        <v>32</v>
      </c>
      <c r="C300" s="109" t="s">
        <v>355</v>
      </c>
      <c r="D300" s="82" t="s">
        <v>38</v>
      </c>
      <c r="E300" s="83">
        <v>780</v>
      </c>
      <c r="F300" s="246"/>
      <c r="G300" s="84"/>
      <c r="H300" s="83"/>
      <c r="I300" s="84"/>
      <c r="J300" s="83"/>
      <c r="K300" s="84"/>
      <c r="L300" s="246"/>
    </row>
    <row r="301" spans="1:12" ht="31.5" customHeight="1">
      <c r="A301" s="80">
        <v>30</v>
      </c>
      <c r="B301" s="72" t="s">
        <v>32</v>
      </c>
      <c r="C301" s="109" t="s">
        <v>356</v>
      </c>
      <c r="D301" s="82" t="s">
        <v>38</v>
      </c>
      <c r="E301" s="83">
        <v>840</v>
      </c>
      <c r="F301" s="246"/>
      <c r="G301" s="84"/>
      <c r="H301" s="83"/>
      <c r="I301" s="84"/>
      <c r="J301" s="83"/>
      <c r="K301" s="84"/>
      <c r="L301" s="246"/>
    </row>
    <row r="302" spans="1:12" ht="31.5" customHeight="1">
      <c r="A302" s="80">
        <v>31</v>
      </c>
      <c r="B302" s="72" t="s">
        <v>32</v>
      </c>
      <c r="C302" s="109" t="s">
        <v>556</v>
      </c>
      <c r="D302" s="82" t="s">
        <v>38</v>
      </c>
      <c r="E302" s="83">
        <v>24</v>
      </c>
      <c r="F302" s="246"/>
      <c r="G302" s="84"/>
      <c r="H302" s="83"/>
      <c r="I302" s="84"/>
      <c r="J302" s="83"/>
      <c r="K302" s="84"/>
      <c r="L302" s="246"/>
    </row>
    <row r="303" spans="1:12" ht="31.5" customHeight="1">
      <c r="A303" s="80">
        <v>32</v>
      </c>
      <c r="B303" s="72" t="s">
        <v>32</v>
      </c>
      <c r="C303" s="109" t="s">
        <v>557</v>
      </c>
      <c r="D303" s="82" t="s">
        <v>38</v>
      </c>
      <c r="E303" s="83">
        <v>40</v>
      </c>
      <c r="F303" s="246"/>
      <c r="G303" s="84"/>
      <c r="H303" s="83"/>
      <c r="I303" s="84"/>
      <c r="J303" s="83"/>
      <c r="K303" s="84"/>
      <c r="L303" s="246"/>
    </row>
    <row r="304" spans="1:12" s="145" customFormat="1" ht="27">
      <c r="A304" s="80">
        <v>33</v>
      </c>
      <c r="B304" s="149" t="s">
        <v>274</v>
      </c>
      <c r="C304" s="150" t="s">
        <v>746</v>
      </c>
      <c r="D304" s="149" t="s">
        <v>43</v>
      </c>
      <c r="E304" s="213">
        <v>24</v>
      </c>
      <c r="F304" s="213"/>
      <c r="G304" s="213"/>
      <c r="H304" s="213"/>
      <c r="I304" s="213"/>
      <c r="J304" s="213"/>
      <c r="K304" s="213"/>
      <c r="L304" s="213"/>
    </row>
    <row r="305" spans="1:13" s="19" customFormat="1" ht="29.25" customHeight="1">
      <c r="A305" s="82">
        <v>35</v>
      </c>
      <c r="B305" s="121" t="s">
        <v>32</v>
      </c>
      <c r="C305" s="81" t="s">
        <v>563</v>
      </c>
      <c r="D305" s="80" t="s">
        <v>20</v>
      </c>
      <c r="E305" s="82">
        <v>4</v>
      </c>
      <c r="F305" s="82"/>
      <c r="G305" s="247"/>
      <c r="H305" s="83"/>
      <c r="I305" s="84"/>
      <c r="J305" s="83"/>
      <c r="K305" s="84"/>
      <c r="L305" s="84"/>
      <c r="M305" s="27"/>
    </row>
    <row r="306" spans="1:13" s="19" customFormat="1" ht="29.25" customHeight="1">
      <c r="A306" s="82">
        <v>36</v>
      </c>
      <c r="B306" s="121" t="s">
        <v>32</v>
      </c>
      <c r="C306" s="81" t="s">
        <v>562</v>
      </c>
      <c r="D306" s="80" t="s">
        <v>20</v>
      </c>
      <c r="E306" s="82">
        <v>1</v>
      </c>
      <c r="F306" s="82"/>
      <c r="G306" s="247"/>
      <c r="H306" s="83"/>
      <c r="I306" s="84"/>
      <c r="J306" s="83"/>
      <c r="K306" s="84"/>
      <c r="L306" s="84"/>
      <c r="M306" s="27"/>
    </row>
    <row r="307" spans="1:13" s="19" customFormat="1" ht="29.25" customHeight="1">
      <c r="A307" s="82">
        <v>37</v>
      </c>
      <c r="B307" s="121" t="s">
        <v>32</v>
      </c>
      <c r="C307" s="81" t="s">
        <v>273</v>
      </c>
      <c r="D307" s="80" t="s">
        <v>20</v>
      </c>
      <c r="E307" s="82">
        <v>6</v>
      </c>
      <c r="F307" s="82"/>
      <c r="G307" s="247"/>
      <c r="H307" s="83"/>
      <c r="I307" s="84"/>
      <c r="J307" s="83"/>
      <c r="K307" s="84"/>
      <c r="L307" s="84"/>
      <c r="M307" s="27"/>
    </row>
    <row r="308" spans="1:13" s="19" customFormat="1" ht="27">
      <c r="A308" s="82">
        <v>38</v>
      </c>
      <c r="B308" s="121" t="s">
        <v>32</v>
      </c>
      <c r="C308" s="81" t="s">
        <v>135</v>
      </c>
      <c r="D308" s="80" t="s">
        <v>20</v>
      </c>
      <c r="E308" s="82">
        <v>8</v>
      </c>
      <c r="F308" s="82"/>
      <c r="G308" s="247"/>
      <c r="H308" s="83"/>
      <c r="I308" s="84"/>
      <c r="J308" s="83"/>
      <c r="K308" s="84"/>
      <c r="L308" s="84"/>
      <c r="M308" s="27"/>
    </row>
    <row r="309" spans="1:13" s="19" customFormat="1" ht="27">
      <c r="A309" s="82">
        <v>39</v>
      </c>
      <c r="B309" s="121" t="s">
        <v>32</v>
      </c>
      <c r="C309" s="81" t="s">
        <v>559</v>
      </c>
      <c r="D309" s="80" t="s">
        <v>20</v>
      </c>
      <c r="E309" s="82">
        <v>2</v>
      </c>
      <c r="F309" s="82"/>
      <c r="G309" s="247"/>
      <c r="H309" s="83"/>
      <c r="I309" s="84"/>
      <c r="J309" s="83"/>
      <c r="K309" s="84"/>
      <c r="L309" s="84"/>
      <c r="M309" s="27"/>
    </row>
    <row r="310" spans="1:13" s="19" customFormat="1" ht="27">
      <c r="A310" s="82">
        <v>40</v>
      </c>
      <c r="B310" s="121" t="s">
        <v>32</v>
      </c>
      <c r="C310" s="81" t="s">
        <v>136</v>
      </c>
      <c r="D310" s="80" t="s">
        <v>20</v>
      </c>
      <c r="E310" s="82">
        <v>17</v>
      </c>
      <c r="F310" s="82"/>
      <c r="G310" s="247"/>
      <c r="H310" s="83"/>
      <c r="I310" s="84"/>
      <c r="J310" s="83"/>
      <c r="K310" s="84"/>
      <c r="L310" s="84"/>
      <c r="M310" s="27"/>
    </row>
    <row r="311" spans="1:13" s="19" customFormat="1" ht="27">
      <c r="A311" s="82">
        <v>41</v>
      </c>
      <c r="B311" s="121" t="s">
        <v>32</v>
      </c>
      <c r="C311" s="81" t="s">
        <v>560</v>
      </c>
      <c r="D311" s="80" t="s">
        <v>20</v>
      </c>
      <c r="E311" s="82">
        <v>4</v>
      </c>
      <c r="F311" s="82"/>
      <c r="G311" s="247"/>
      <c r="H311" s="83"/>
      <c r="I311" s="84"/>
      <c r="J311" s="83"/>
      <c r="K311" s="84"/>
      <c r="L311" s="84"/>
      <c r="M311" s="27"/>
    </row>
    <row r="312" spans="1:12" s="145" customFormat="1" ht="18" customHeight="1">
      <c r="A312" s="149">
        <v>42</v>
      </c>
      <c r="B312" s="201"/>
      <c r="C312" s="186" t="s">
        <v>561</v>
      </c>
      <c r="D312" s="224" t="s">
        <v>133</v>
      </c>
      <c r="E312" s="146">
        <v>42</v>
      </c>
      <c r="F312" s="146"/>
      <c r="G312" s="146"/>
      <c r="H312" s="146"/>
      <c r="I312" s="146"/>
      <c r="J312" s="146"/>
      <c r="K312" s="146"/>
      <c r="L312" s="146"/>
    </row>
    <row r="313" spans="1:12" s="145" customFormat="1" ht="18" customHeight="1">
      <c r="A313" s="149">
        <v>43</v>
      </c>
      <c r="B313" s="201"/>
      <c r="C313" s="150" t="s">
        <v>269</v>
      </c>
      <c r="D313" s="149" t="s">
        <v>43</v>
      </c>
      <c r="E313" s="146">
        <v>82</v>
      </c>
      <c r="F313" s="146"/>
      <c r="G313" s="146"/>
      <c r="H313" s="146"/>
      <c r="I313" s="146"/>
      <c r="J313" s="146"/>
      <c r="K313" s="146"/>
      <c r="L313" s="146"/>
    </row>
    <row r="314" spans="1:12" s="73" customFormat="1" ht="13.5">
      <c r="A314" s="421">
        <v>44</v>
      </c>
      <c r="B314" s="448" t="s">
        <v>685</v>
      </c>
      <c r="C314" s="186" t="s">
        <v>686</v>
      </c>
      <c r="D314" s="149" t="s">
        <v>43</v>
      </c>
      <c r="E314" s="185">
        <v>1</v>
      </c>
      <c r="F314" s="213"/>
      <c r="G314" s="294"/>
      <c r="H314" s="213"/>
      <c r="I314" s="213"/>
      <c r="J314" s="213"/>
      <c r="K314" s="213"/>
      <c r="L314" s="213"/>
    </row>
    <row r="315" spans="1:12" s="145" customFormat="1" ht="13.5">
      <c r="A315" s="149">
        <v>45</v>
      </c>
      <c r="B315" s="201" t="s">
        <v>742</v>
      </c>
      <c r="C315" s="466" t="s">
        <v>743</v>
      </c>
      <c r="D315" s="156" t="s">
        <v>744</v>
      </c>
      <c r="E315" s="185">
        <v>1</v>
      </c>
      <c r="F315" s="453"/>
      <c r="G315" s="465"/>
      <c r="H315" s="453"/>
      <c r="I315" s="453"/>
      <c r="J315" s="453"/>
      <c r="K315" s="453"/>
      <c r="L315" s="453"/>
    </row>
    <row r="316" spans="1:13" ht="13.5">
      <c r="A316" s="124"/>
      <c r="B316" s="124"/>
      <c r="C316" s="93" t="s">
        <v>15</v>
      </c>
      <c r="D316" s="87"/>
      <c r="E316" s="94"/>
      <c r="F316" s="105"/>
      <c r="G316" s="105"/>
      <c r="H316" s="105"/>
      <c r="I316" s="105"/>
      <c r="J316" s="105"/>
      <c r="K316" s="105"/>
      <c r="L316" s="105"/>
      <c r="M316" s="135"/>
    </row>
    <row r="317" spans="1:12" ht="13.5">
      <c r="A317" s="82"/>
      <c r="B317" s="82"/>
      <c r="C317" s="91" t="s">
        <v>48</v>
      </c>
      <c r="D317" s="87"/>
      <c r="E317" s="107"/>
      <c r="F317" s="105"/>
      <c r="G317" s="105"/>
      <c r="H317" s="105"/>
      <c r="I317" s="105"/>
      <c r="J317" s="105"/>
      <c r="K317" s="105"/>
      <c r="L317" s="105"/>
    </row>
    <row r="318" spans="1:12" ht="13.5">
      <c r="A318" s="82"/>
      <c r="B318" s="82"/>
      <c r="C318" s="91" t="s">
        <v>275</v>
      </c>
      <c r="D318" s="87"/>
      <c r="E318" s="107"/>
      <c r="F318" s="105"/>
      <c r="G318" s="105"/>
      <c r="H318" s="105"/>
      <c r="I318" s="105"/>
      <c r="J318" s="105"/>
      <c r="K318" s="105"/>
      <c r="L318" s="105"/>
    </row>
    <row r="319" spans="1:12" ht="13.5">
      <c r="A319" s="82"/>
      <c r="B319" s="82"/>
      <c r="C319" s="91" t="s">
        <v>26</v>
      </c>
      <c r="D319" s="87"/>
      <c r="E319" s="107"/>
      <c r="F319" s="105"/>
      <c r="G319" s="105"/>
      <c r="H319" s="105"/>
      <c r="I319" s="105"/>
      <c r="J319" s="105"/>
      <c r="K319" s="105"/>
      <c r="L319" s="105"/>
    </row>
    <row r="320" spans="1:12" ht="16.5" customHeight="1">
      <c r="A320" s="82"/>
      <c r="B320" s="82"/>
      <c r="C320" s="91" t="s">
        <v>37</v>
      </c>
      <c r="D320" s="87"/>
      <c r="E320" s="107"/>
      <c r="F320" s="105"/>
      <c r="G320" s="105"/>
      <c r="H320" s="105"/>
      <c r="I320" s="105"/>
      <c r="J320" s="105"/>
      <c r="K320" s="105"/>
      <c r="L320" s="105"/>
    </row>
    <row r="321" spans="1:12" ht="27">
      <c r="A321" s="154"/>
      <c r="B321" s="155"/>
      <c r="C321" s="91" t="s">
        <v>740</v>
      </c>
      <c r="D321" s="111" t="s">
        <v>729</v>
      </c>
      <c r="E321" s="87"/>
      <c r="F321" s="105"/>
      <c r="G321" s="105"/>
      <c r="H321" s="105"/>
      <c r="I321" s="105"/>
      <c r="J321" s="105"/>
      <c r="K321" s="105"/>
      <c r="L321" s="105"/>
    </row>
    <row r="322" spans="1:12" ht="27">
      <c r="A322" s="154"/>
      <c r="B322" s="155"/>
      <c r="C322" s="91" t="s">
        <v>747</v>
      </c>
      <c r="D322" s="111" t="s">
        <v>729</v>
      </c>
      <c r="E322" s="87"/>
      <c r="F322" s="105"/>
      <c r="G322" s="105"/>
      <c r="H322" s="105"/>
      <c r="I322" s="105"/>
      <c r="J322" s="105"/>
      <c r="K322" s="105"/>
      <c r="L322" s="105"/>
    </row>
    <row r="323" spans="1:12" ht="40.5">
      <c r="A323" s="155"/>
      <c r="B323" s="155"/>
      <c r="C323" s="91" t="s">
        <v>739</v>
      </c>
      <c r="D323" s="111" t="s">
        <v>729</v>
      </c>
      <c r="E323" s="87"/>
      <c r="F323" s="105"/>
      <c r="G323" s="105"/>
      <c r="H323" s="105"/>
      <c r="I323" s="105"/>
      <c r="J323" s="105"/>
      <c r="K323" s="105"/>
      <c r="L323" s="105"/>
    </row>
    <row r="324" spans="1:12" ht="13.5">
      <c r="A324" s="155"/>
      <c r="B324" s="155"/>
      <c r="C324" s="93" t="s">
        <v>15</v>
      </c>
      <c r="D324" s="87"/>
      <c r="E324" s="87"/>
      <c r="F324" s="105"/>
      <c r="G324" s="105"/>
      <c r="H324" s="105"/>
      <c r="I324" s="105"/>
      <c r="J324" s="105"/>
      <c r="K324" s="105"/>
      <c r="L324" s="105"/>
    </row>
    <row r="325" spans="1:12" ht="27">
      <c r="A325" s="82"/>
      <c r="B325" s="82"/>
      <c r="C325" s="91" t="s">
        <v>741</v>
      </c>
      <c r="D325" s="111" t="s">
        <v>729</v>
      </c>
      <c r="E325" s="88"/>
      <c r="F325" s="105"/>
      <c r="G325" s="105"/>
      <c r="H325" s="105"/>
      <c r="I325" s="105"/>
      <c r="J325" s="105"/>
      <c r="K325" s="105"/>
      <c r="L325" s="105"/>
    </row>
    <row r="326" spans="1:12" ht="13.5">
      <c r="A326" s="82"/>
      <c r="B326" s="82"/>
      <c r="C326" s="93" t="s">
        <v>745</v>
      </c>
      <c r="D326" s="87"/>
      <c r="E326" s="88"/>
      <c r="F326" s="105"/>
      <c r="G326" s="105"/>
      <c r="H326" s="105"/>
      <c r="I326" s="105"/>
      <c r="J326" s="105"/>
      <c r="K326" s="105"/>
      <c r="L326" s="105"/>
    </row>
    <row r="327" spans="1:12" ht="13.5">
      <c r="A327" s="82"/>
      <c r="B327" s="82"/>
      <c r="C327" s="91" t="s">
        <v>48</v>
      </c>
      <c r="D327" s="87"/>
      <c r="E327" s="107"/>
      <c r="F327" s="105"/>
      <c r="G327" s="105"/>
      <c r="H327" s="105"/>
      <c r="I327" s="105"/>
      <c r="J327" s="105"/>
      <c r="K327" s="105"/>
      <c r="L327" s="105"/>
    </row>
    <row r="328" spans="1:12" ht="13.5">
      <c r="A328" s="82"/>
      <c r="B328" s="82"/>
      <c r="C328" s="91" t="s">
        <v>26</v>
      </c>
      <c r="D328" s="87"/>
      <c r="E328" s="107"/>
      <c r="F328" s="105"/>
      <c r="G328" s="105"/>
      <c r="H328" s="105"/>
      <c r="I328" s="105"/>
      <c r="J328" s="105"/>
      <c r="K328" s="105"/>
      <c r="L328" s="105"/>
    </row>
    <row r="329" spans="1:12" ht="13.5">
      <c r="A329" s="82"/>
      <c r="B329" s="82"/>
      <c r="C329" s="91" t="s">
        <v>37</v>
      </c>
      <c r="D329" s="87"/>
      <c r="E329" s="107"/>
      <c r="F329" s="105"/>
      <c r="G329" s="105"/>
      <c r="H329" s="105"/>
      <c r="I329" s="105"/>
      <c r="J329" s="105"/>
      <c r="K329" s="105"/>
      <c r="L329" s="105"/>
    </row>
    <row r="330" spans="1:12" s="25" customFormat="1" ht="27">
      <c r="A330" s="80"/>
      <c r="B330" s="80"/>
      <c r="C330" s="184" t="s">
        <v>807</v>
      </c>
      <c r="D330" s="82"/>
      <c r="E330" s="458"/>
      <c r="F330" s="459"/>
      <c r="G330" s="459"/>
      <c r="H330" s="459"/>
      <c r="I330" s="459"/>
      <c r="J330" s="459"/>
      <c r="K330" s="459"/>
      <c r="L330" s="468"/>
    </row>
    <row r="331" spans="1:13" s="25" customFormat="1" ht="87" customHeight="1">
      <c r="A331" s="115">
        <v>1</v>
      </c>
      <c r="B331" s="80" t="s">
        <v>127</v>
      </c>
      <c r="C331" s="225" t="s">
        <v>325</v>
      </c>
      <c r="D331" s="231" t="s">
        <v>43</v>
      </c>
      <c r="E331" s="123">
        <v>1</v>
      </c>
      <c r="F331" s="83"/>
      <c r="G331" s="84"/>
      <c r="H331" s="82"/>
      <c r="I331" s="84"/>
      <c r="J331" s="83"/>
      <c r="K331" s="84"/>
      <c r="L331" s="84"/>
      <c r="M331" s="24"/>
    </row>
    <row r="332" spans="1:13" s="25" customFormat="1" ht="88.5" customHeight="1">
      <c r="A332" s="115">
        <v>2</v>
      </c>
      <c r="B332" s="80" t="s">
        <v>127</v>
      </c>
      <c r="C332" s="225" t="s">
        <v>326</v>
      </c>
      <c r="D332" s="231" t="s">
        <v>43</v>
      </c>
      <c r="E332" s="123">
        <v>1</v>
      </c>
      <c r="F332" s="83"/>
      <c r="G332" s="84"/>
      <c r="H332" s="82"/>
      <c r="I332" s="84"/>
      <c r="J332" s="83"/>
      <c r="K332" s="84"/>
      <c r="L332" s="84"/>
      <c r="M332" s="24"/>
    </row>
    <row r="333" spans="1:13" s="25" customFormat="1" ht="93.75" customHeight="1">
      <c r="A333" s="115">
        <v>3</v>
      </c>
      <c r="B333" s="80" t="s">
        <v>126</v>
      </c>
      <c r="C333" s="225" t="s">
        <v>327</v>
      </c>
      <c r="D333" s="231" t="s">
        <v>43</v>
      </c>
      <c r="E333" s="123">
        <v>1</v>
      </c>
      <c r="F333" s="83"/>
      <c r="G333" s="84"/>
      <c r="H333" s="82"/>
      <c r="I333" s="84"/>
      <c r="J333" s="83"/>
      <c r="K333" s="84"/>
      <c r="L333" s="84"/>
      <c r="M333" s="24"/>
    </row>
    <row r="334" spans="1:13" s="25" customFormat="1" ht="81">
      <c r="A334" s="115">
        <v>4</v>
      </c>
      <c r="B334" s="80" t="s">
        <v>125</v>
      </c>
      <c r="C334" s="225" t="s">
        <v>328</v>
      </c>
      <c r="D334" s="231" t="s">
        <v>43</v>
      </c>
      <c r="E334" s="123">
        <v>1</v>
      </c>
      <c r="F334" s="83"/>
      <c r="G334" s="84"/>
      <c r="H334" s="82"/>
      <c r="I334" s="84"/>
      <c r="J334" s="83"/>
      <c r="K334" s="84"/>
      <c r="L334" s="84"/>
      <c r="M334" s="24"/>
    </row>
    <row r="335" spans="1:12" s="73" customFormat="1" ht="42.75" customHeight="1">
      <c r="A335" s="149">
        <v>5</v>
      </c>
      <c r="B335" s="149" t="s">
        <v>91</v>
      </c>
      <c r="C335" s="225" t="s">
        <v>311</v>
      </c>
      <c r="D335" s="149" t="s">
        <v>43</v>
      </c>
      <c r="E335" s="146">
        <v>186</v>
      </c>
      <c r="F335" s="146"/>
      <c r="G335" s="146"/>
      <c r="H335" s="146"/>
      <c r="I335" s="146"/>
      <c r="J335" s="146"/>
      <c r="K335" s="146"/>
      <c r="L335" s="146"/>
    </row>
    <row r="336" spans="1:13" ht="38.25" customHeight="1">
      <c r="A336" s="80">
        <v>6</v>
      </c>
      <c r="B336" s="80" t="s">
        <v>45</v>
      </c>
      <c r="C336" s="225" t="s">
        <v>312</v>
      </c>
      <c r="D336" s="233" t="s">
        <v>20</v>
      </c>
      <c r="E336" s="83">
        <v>81</v>
      </c>
      <c r="F336" s="83"/>
      <c r="G336" s="84"/>
      <c r="H336" s="82"/>
      <c r="I336" s="84"/>
      <c r="J336" s="83"/>
      <c r="K336" s="84"/>
      <c r="L336" s="84"/>
      <c r="M336" s="24"/>
    </row>
    <row r="337" spans="1:13" ht="27">
      <c r="A337" s="80">
        <v>7</v>
      </c>
      <c r="B337" s="80" t="s">
        <v>46</v>
      </c>
      <c r="C337" s="225" t="s">
        <v>313</v>
      </c>
      <c r="D337" s="233" t="s">
        <v>20</v>
      </c>
      <c r="E337" s="123">
        <v>31</v>
      </c>
      <c r="F337" s="83"/>
      <c r="G337" s="84"/>
      <c r="H337" s="82"/>
      <c r="I337" s="84"/>
      <c r="J337" s="83"/>
      <c r="K337" s="84"/>
      <c r="L337" s="84"/>
      <c r="M337" s="24"/>
    </row>
    <row r="338" spans="1:13" ht="29.25" customHeight="1">
      <c r="A338" s="80">
        <v>8</v>
      </c>
      <c r="B338" s="80" t="s">
        <v>46</v>
      </c>
      <c r="C338" s="225" t="s">
        <v>314</v>
      </c>
      <c r="D338" s="233" t="s">
        <v>20</v>
      </c>
      <c r="E338" s="123">
        <v>2</v>
      </c>
      <c r="F338" s="83"/>
      <c r="G338" s="84"/>
      <c r="H338" s="82"/>
      <c r="I338" s="84"/>
      <c r="J338" s="83"/>
      <c r="K338" s="84"/>
      <c r="L338" s="84"/>
      <c r="M338" s="24"/>
    </row>
    <row r="339" spans="1:13" ht="13.5">
      <c r="A339" s="80">
        <v>9</v>
      </c>
      <c r="B339" s="72"/>
      <c r="C339" s="182" t="s">
        <v>182</v>
      </c>
      <c r="D339" s="80" t="s">
        <v>43</v>
      </c>
      <c r="E339" s="183">
        <v>80</v>
      </c>
      <c r="F339" s="83"/>
      <c r="G339" s="84"/>
      <c r="H339" s="82"/>
      <c r="I339" s="84"/>
      <c r="J339" s="83"/>
      <c r="K339" s="84"/>
      <c r="L339" s="85"/>
      <c r="M339" s="24"/>
    </row>
    <row r="340" spans="1:13" ht="26.25" customHeight="1">
      <c r="A340" s="80">
        <v>10</v>
      </c>
      <c r="B340" s="80" t="s">
        <v>51</v>
      </c>
      <c r="C340" s="81" t="s">
        <v>808</v>
      </c>
      <c r="D340" s="80" t="s">
        <v>38</v>
      </c>
      <c r="E340" s="83">
        <f>2300-50</f>
        <v>2250</v>
      </c>
      <c r="F340" s="83"/>
      <c r="G340" s="84"/>
      <c r="H340" s="82"/>
      <c r="I340" s="84"/>
      <c r="J340" s="83"/>
      <c r="K340" s="84"/>
      <c r="L340" s="84"/>
      <c r="M340" s="24"/>
    </row>
    <row r="341" spans="1:13" ht="27">
      <c r="A341" s="80">
        <v>11</v>
      </c>
      <c r="B341" s="203" t="s">
        <v>94</v>
      </c>
      <c r="C341" s="81" t="s">
        <v>809</v>
      </c>
      <c r="D341" s="82" t="s">
        <v>31</v>
      </c>
      <c r="E341" s="84">
        <v>50</v>
      </c>
      <c r="F341" s="82"/>
      <c r="G341" s="84"/>
      <c r="H341" s="83"/>
      <c r="I341" s="84"/>
      <c r="J341" s="83"/>
      <c r="K341" s="84"/>
      <c r="L341" s="84"/>
      <c r="M341" s="34"/>
    </row>
    <row r="342" spans="1:13" ht="13.5">
      <c r="A342" s="80"/>
      <c r="B342" s="203"/>
      <c r="C342" s="81" t="s">
        <v>19</v>
      </c>
      <c r="D342" s="82"/>
      <c r="E342" s="84"/>
      <c r="F342" s="82"/>
      <c r="G342" s="84"/>
      <c r="H342" s="83"/>
      <c r="I342" s="84"/>
      <c r="J342" s="83"/>
      <c r="K342" s="84"/>
      <c r="L342" s="84"/>
      <c r="M342" s="34"/>
    </row>
    <row r="343" spans="1:13" ht="25.5">
      <c r="A343" s="80">
        <v>12</v>
      </c>
      <c r="B343" s="72"/>
      <c r="C343" s="235" t="s">
        <v>315</v>
      </c>
      <c r="D343" s="80" t="s">
        <v>38</v>
      </c>
      <c r="E343" s="123">
        <v>450</v>
      </c>
      <c r="F343" s="83"/>
      <c r="G343" s="84"/>
      <c r="H343" s="82"/>
      <c r="I343" s="84"/>
      <c r="J343" s="83"/>
      <c r="K343" s="84"/>
      <c r="L343" s="84"/>
      <c r="M343" s="24"/>
    </row>
    <row r="344" spans="1:13" ht="25.5">
      <c r="A344" s="80">
        <v>13</v>
      </c>
      <c r="B344" s="72"/>
      <c r="C344" s="235" t="s">
        <v>316</v>
      </c>
      <c r="D344" s="80" t="s">
        <v>38</v>
      </c>
      <c r="E344" s="123">
        <v>100</v>
      </c>
      <c r="F344" s="83"/>
      <c r="G344" s="84"/>
      <c r="H344" s="82"/>
      <c r="I344" s="84"/>
      <c r="J344" s="83"/>
      <c r="K344" s="84"/>
      <c r="L344" s="84"/>
      <c r="M344" s="24"/>
    </row>
    <row r="345" spans="1:13" ht="25.5">
      <c r="A345" s="80">
        <v>14</v>
      </c>
      <c r="B345" s="72"/>
      <c r="C345" s="235" t="s">
        <v>317</v>
      </c>
      <c r="D345" s="80" t="s">
        <v>38</v>
      </c>
      <c r="E345" s="123">
        <v>10</v>
      </c>
      <c r="F345" s="83"/>
      <c r="G345" s="84"/>
      <c r="H345" s="82"/>
      <c r="I345" s="84"/>
      <c r="J345" s="83"/>
      <c r="K345" s="84"/>
      <c r="L345" s="84"/>
      <c r="M345" s="24"/>
    </row>
    <row r="346" spans="1:13" ht="30.75" customHeight="1">
      <c r="A346" s="80">
        <v>15</v>
      </c>
      <c r="B346" s="72"/>
      <c r="C346" s="235" t="s">
        <v>318</v>
      </c>
      <c r="D346" s="80" t="s">
        <v>38</v>
      </c>
      <c r="E346" s="123">
        <v>950</v>
      </c>
      <c r="F346" s="83"/>
      <c r="G346" s="84"/>
      <c r="H346" s="82"/>
      <c r="I346" s="84"/>
      <c r="J346" s="83"/>
      <c r="K346" s="84"/>
      <c r="L346" s="84"/>
      <c r="M346" s="24"/>
    </row>
    <row r="347" spans="1:13" ht="25.5">
      <c r="A347" s="80">
        <v>16</v>
      </c>
      <c r="B347" s="72"/>
      <c r="C347" s="235" t="s">
        <v>319</v>
      </c>
      <c r="D347" s="80" t="s">
        <v>38</v>
      </c>
      <c r="E347" s="123">
        <v>750</v>
      </c>
      <c r="F347" s="83"/>
      <c r="G347" s="84"/>
      <c r="H347" s="82"/>
      <c r="I347" s="84"/>
      <c r="J347" s="83"/>
      <c r="K347" s="84"/>
      <c r="L347" s="84"/>
      <c r="M347" s="24"/>
    </row>
    <row r="348" spans="1:13" ht="28.5">
      <c r="A348" s="80">
        <v>17</v>
      </c>
      <c r="B348" s="72"/>
      <c r="C348" s="236" t="s">
        <v>335</v>
      </c>
      <c r="D348" s="80" t="s">
        <v>38</v>
      </c>
      <c r="E348" s="123">
        <v>40</v>
      </c>
      <c r="F348" s="83"/>
      <c r="G348" s="85"/>
      <c r="H348" s="82"/>
      <c r="I348" s="84"/>
      <c r="J348" s="83"/>
      <c r="K348" s="84"/>
      <c r="L348" s="84"/>
      <c r="M348" s="24"/>
    </row>
    <row r="349" spans="1:13" ht="45" customHeight="1">
      <c r="A349" s="80">
        <v>18</v>
      </c>
      <c r="B349" s="164" t="s">
        <v>124</v>
      </c>
      <c r="C349" s="225" t="s">
        <v>336</v>
      </c>
      <c r="D349" s="80" t="s">
        <v>31</v>
      </c>
      <c r="E349" s="84">
        <v>50</v>
      </c>
      <c r="F349" s="82"/>
      <c r="G349" s="84"/>
      <c r="H349" s="83"/>
      <c r="I349" s="84"/>
      <c r="J349" s="83"/>
      <c r="K349" s="84"/>
      <c r="L349" s="84"/>
      <c r="M349" s="34"/>
    </row>
    <row r="350" spans="1:13" ht="27">
      <c r="A350" s="80">
        <v>19</v>
      </c>
      <c r="B350" s="226" t="s">
        <v>323</v>
      </c>
      <c r="C350" s="228" t="s">
        <v>321</v>
      </c>
      <c r="D350" s="82" t="s">
        <v>43</v>
      </c>
      <c r="E350" s="83">
        <v>10</v>
      </c>
      <c r="F350" s="83"/>
      <c r="G350" s="84"/>
      <c r="H350" s="82"/>
      <c r="I350" s="84"/>
      <c r="J350" s="83"/>
      <c r="K350" s="84"/>
      <c r="L350" s="84"/>
      <c r="M350" s="24"/>
    </row>
    <row r="351" spans="1:13" ht="13.5">
      <c r="A351" s="80">
        <v>20</v>
      </c>
      <c r="B351" s="226" t="s">
        <v>323</v>
      </c>
      <c r="C351" s="228" t="s">
        <v>324</v>
      </c>
      <c r="D351" s="82" t="s">
        <v>43</v>
      </c>
      <c r="E351" s="83">
        <v>3</v>
      </c>
      <c r="F351" s="83"/>
      <c r="G351" s="84"/>
      <c r="H351" s="82"/>
      <c r="I351" s="84"/>
      <c r="J351" s="83"/>
      <c r="K351" s="84"/>
      <c r="L351" s="84"/>
      <c r="M351" s="24"/>
    </row>
    <row r="352" spans="1:12" s="73" customFormat="1" ht="13.5">
      <c r="A352" s="149">
        <v>21</v>
      </c>
      <c r="B352" s="229" t="s">
        <v>93</v>
      </c>
      <c r="C352" s="186" t="s">
        <v>184</v>
      </c>
      <c r="D352" s="224" t="s">
        <v>38</v>
      </c>
      <c r="E352" s="230">
        <v>20</v>
      </c>
      <c r="F352" s="230"/>
      <c r="G352" s="230"/>
      <c r="H352" s="230"/>
      <c r="I352" s="230"/>
      <c r="J352" s="230"/>
      <c r="K352" s="230"/>
      <c r="L352" s="230"/>
    </row>
    <row r="353" spans="1:12" s="73" customFormat="1" ht="13.5">
      <c r="A353" s="149">
        <v>22</v>
      </c>
      <c r="B353" s="229" t="s">
        <v>93</v>
      </c>
      <c r="C353" s="186" t="s">
        <v>320</v>
      </c>
      <c r="D353" s="224" t="s">
        <v>38</v>
      </c>
      <c r="E353" s="230">
        <v>20</v>
      </c>
      <c r="F353" s="230"/>
      <c r="G353" s="230"/>
      <c r="H353" s="230"/>
      <c r="I353" s="230"/>
      <c r="J353" s="230"/>
      <c r="K353" s="230"/>
      <c r="L353" s="230"/>
    </row>
    <row r="354" spans="1:12" s="73" customFormat="1" ht="13.5">
      <c r="A354" s="149">
        <v>23</v>
      </c>
      <c r="B354" s="149" t="s">
        <v>157</v>
      </c>
      <c r="C354" s="186" t="s">
        <v>322</v>
      </c>
      <c r="D354" s="224" t="s">
        <v>38</v>
      </c>
      <c r="E354" s="230">
        <v>6</v>
      </c>
      <c r="F354" s="230"/>
      <c r="G354" s="230"/>
      <c r="H354" s="230"/>
      <c r="I354" s="230"/>
      <c r="J354" s="230"/>
      <c r="K354" s="230"/>
      <c r="L354" s="230"/>
    </row>
    <row r="355" spans="1:13" ht="13.5">
      <c r="A355" s="114"/>
      <c r="B355" s="64"/>
      <c r="C355" s="129" t="s">
        <v>36</v>
      </c>
      <c r="D355" s="115"/>
      <c r="E355" s="105"/>
      <c r="F355" s="105"/>
      <c r="G355" s="105"/>
      <c r="H355" s="105"/>
      <c r="I355" s="105"/>
      <c r="J355" s="105"/>
      <c r="K355" s="105"/>
      <c r="L355" s="105"/>
      <c r="M355" s="42"/>
    </row>
    <row r="356" spans="1:13" ht="13.5">
      <c r="A356" s="115"/>
      <c r="B356" s="64"/>
      <c r="C356" s="128" t="s">
        <v>48</v>
      </c>
      <c r="D356" s="115"/>
      <c r="E356" s="105"/>
      <c r="F356" s="105"/>
      <c r="G356" s="105"/>
      <c r="H356" s="105"/>
      <c r="I356" s="105"/>
      <c r="J356" s="105"/>
      <c r="K356" s="105"/>
      <c r="L356" s="461"/>
      <c r="M356" s="24"/>
    </row>
    <row r="357" spans="1:13" ht="27">
      <c r="A357" s="115"/>
      <c r="B357" s="64"/>
      <c r="C357" s="128" t="s">
        <v>749</v>
      </c>
      <c r="D357" s="111" t="s">
        <v>729</v>
      </c>
      <c r="E357" s="105"/>
      <c r="F357" s="105"/>
      <c r="G357" s="105"/>
      <c r="H357" s="105"/>
      <c r="I357" s="105"/>
      <c r="J357" s="105"/>
      <c r="K357" s="105"/>
      <c r="L357" s="105"/>
      <c r="M357" s="24"/>
    </row>
    <row r="358" spans="1:13" ht="13.5">
      <c r="A358" s="115"/>
      <c r="B358" s="64"/>
      <c r="C358" s="129" t="s">
        <v>36</v>
      </c>
      <c r="D358" s="87"/>
      <c r="E358" s="105"/>
      <c r="F358" s="105"/>
      <c r="G358" s="105"/>
      <c r="H358" s="105"/>
      <c r="I358" s="105"/>
      <c r="J358" s="105"/>
      <c r="K358" s="105"/>
      <c r="L358" s="105"/>
      <c r="M358" s="24"/>
    </row>
    <row r="359" spans="1:13" ht="27">
      <c r="A359" s="115"/>
      <c r="B359" s="115"/>
      <c r="C359" s="91" t="s">
        <v>741</v>
      </c>
      <c r="D359" s="111" t="s">
        <v>729</v>
      </c>
      <c r="E359" s="116"/>
      <c r="F359" s="105"/>
      <c r="G359" s="105"/>
      <c r="H359" s="105"/>
      <c r="I359" s="105"/>
      <c r="J359" s="105"/>
      <c r="K359" s="105"/>
      <c r="L359" s="105"/>
      <c r="M359" s="24"/>
    </row>
    <row r="360" spans="1:13" ht="13.5">
      <c r="A360" s="115"/>
      <c r="B360" s="115"/>
      <c r="C360" s="93" t="s">
        <v>748</v>
      </c>
      <c r="D360" s="87"/>
      <c r="E360" s="116"/>
      <c r="F360" s="105"/>
      <c r="G360" s="105"/>
      <c r="H360" s="105"/>
      <c r="I360" s="105"/>
      <c r="J360" s="105"/>
      <c r="K360" s="105"/>
      <c r="L360" s="105"/>
      <c r="M360" s="40"/>
    </row>
    <row r="361" spans="1:13" s="32" customFormat="1" ht="13.5">
      <c r="A361" s="90"/>
      <c r="B361" s="90"/>
      <c r="C361" s="91" t="s">
        <v>158</v>
      </c>
      <c r="D361" s="82"/>
      <c r="E361" s="390"/>
      <c r="F361" s="456"/>
      <c r="G361" s="456"/>
      <c r="H361" s="456"/>
      <c r="I361" s="456"/>
      <c r="J361" s="456"/>
      <c r="K361" s="456"/>
      <c r="L361" s="463"/>
      <c r="M361" s="36"/>
    </row>
    <row r="362" spans="1:13" s="32" customFormat="1" ht="13.5">
      <c r="A362" s="90"/>
      <c r="B362" s="90"/>
      <c r="C362" s="91" t="s">
        <v>78</v>
      </c>
      <c r="D362" s="82"/>
      <c r="E362" s="390"/>
      <c r="F362" s="456"/>
      <c r="G362" s="456"/>
      <c r="H362" s="456"/>
      <c r="I362" s="456"/>
      <c r="J362" s="456"/>
      <c r="K362" s="456"/>
      <c r="L362" s="463"/>
      <c r="M362" s="36"/>
    </row>
    <row r="363" spans="1:12" s="25" customFormat="1" ht="40.5">
      <c r="A363" s="80"/>
      <c r="B363" s="80"/>
      <c r="C363" s="184" t="s">
        <v>810</v>
      </c>
      <c r="D363" s="82"/>
      <c r="E363" s="458"/>
      <c r="F363" s="459"/>
      <c r="G363" s="459"/>
      <c r="H363" s="459"/>
      <c r="I363" s="459"/>
      <c r="J363" s="459"/>
      <c r="K363" s="459"/>
      <c r="L363" s="468"/>
    </row>
    <row r="364" spans="1:12" s="20" customFormat="1" ht="16.5" customHeight="1">
      <c r="A364" s="8"/>
      <c r="B364" s="8"/>
      <c r="C364" s="144" t="s">
        <v>148</v>
      </c>
      <c r="D364" s="8"/>
      <c r="E364" s="9"/>
      <c r="F364" s="10"/>
      <c r="G364" s="11"/>
      <c r="H364" s="9"/>
      <c r="I364" s="11"/>
      <c r="J364" s="9"/>
      <c r="K364" s="11"/>
      <c r="L364" s="11"/>
    </row>
    <row r="365" spans="1:14" s="49" customFormat="1" ht="15.75" customHeight="1">
      <c r="A365" s="80">
        <v>1</v>
      </c>
      <c r="B365" s="80" t="s">
        <v>209</v>
      </c>
      <c r="C365" s="81" t="s">
        <v>811</v>
      </c>
      <c r="D365" s="82" t="s">
        <v>90</v>
      </c>
      <c r="E365" s="83">
        <v>1</v>
      </c>
      <c r="F365" s="83"/>
      <c r="G365" s="84"/>
      <c r="H365" s="82"/>
      <c r="I365" s="123"/>
      <c r="J365" s="83"/>
      <c r="K365" s="84"/>
      <c r="L365" s="84"/>
      <c r="M365" s="48"/>
      <c r="N365" s="50"/>
    </row>
    <row r="366" spans="1:14" s="52" customFormat="1" ht="13.5" customHeight="1">
      <c r="A366" s="115">
        <v>2</v>
      </c>
      <c r="B366" s="72"/>
      <c r="C366" s="81" t="s">
        <v>812</v>
      </c>
      <c r="D366" s="82" t="s">
        <v>43</v>
      </c>
      <c r="E366" s="84">
        <v>1</v>
      </c>
      <c r="F366" s="84"/>
      <c r="G366" s="84"/>
      <c r="H366" s="202"/>
      <c r="I366" s="123"/>
      <c r="J366" s="83"/>
      <c r="K366" s="84"/>
      <c r="L366" s="84"/>
      <c r="M366" s="48"/>
      <c r="N366" s="51"/>
    </row>
    <row r="367" spans="1:13" ht="15.75" customHeight="1">
      <c r="A367" s="80">
        <v>3</v>
      </c>
      <c r="B367" s="203" t="s">
        <v>210</v>
      </c>
      <c r="C367" s="81" t="s">
        <v>813</v>
      </c>
      <c r="D367" s="80" t="s">
        <v>20</v>
      </c>
      <c r="E367" s="526">
        <v>1</v>
      </c>
      <c r="F367" s="82"/>
      <c r="G367" s="84"/>
      <c r="H367" s="83"/>
      <c r="I367" s="84"/>
      <c r="J367" s="83"/>
      <c r="K367" s="84"/>
      <c r="L367" s="84"/>
      <c r="M367" s="24"/>
    </row>
    <row r="368" spans="1:14" s="49" customFormat="1" ht="13.5">
      <c r="A368" s="80">
        <v>4</v>
      </c>
      <c r="B368" s="203" t="s">
        <v>211</v>
      </c>
      <c r="C368" s="81" t="s">
        <v>293</v>
      </c>
      <c r="D368" s="82" t="s">
        <v>20</v>
      </c>
      <c r="E368" s="83">
        <v>1</v>
      </c>
      <c r="F368" s="83"/>
      <c r="G368" s="84"/>
      <c r="H368" s="82"/>
      <c r="I368" s="123"/>
      <c r="J368" s="83"/>
      <c r="K368" s="84"/>
      <c r="L368" s="84"/>
      <c r="M368" s="48"/>
      <c r="N368" s="50"/>
    </row>
    <row r="369" spans="1:13" ht="17.25" customHeight="1">
      <c r="A369" s="80">
        <v>5</v>
      </c>
      <c r="B369" s="72" t="s">
        <v>45</v>
      </c>
      <c r="C369" s="81" t="s">
        <v>751</v>
      </c>
      <c r="D369" s="82" t="s">
        <v>20</v>
      </c>
      <c r="E369" s="83">
        <v>8</v>
      </c>
      <c r="F369" s="83"/>
      <c r="G369" s="84"/>
      <c r="H369" s="82"/>
      <c r="I369" s="123"/>
      <c r="J369" s="83"/>
      <c r="K369" s="84"/>
      <c r="L369" s="84"/>
      <c r="M369" s="24"/>
    </row>
    <row r="370" spans="1:13" ht="17.25" customHeight="1">
      <c r="A370" s="80">
        <v>6</v>
      </c>
      <c r="B370" s="72" t="s">
        <v>45</v>
      </c>
      <c r="C370" s="81" t="s">
        <v>294</v>
      </c>
      <c r="D370" s="82" t="s">
        <v>20</v>
      </c>
      <c r="E370" s="83">
        <v>3</v>
      </c>
      <c r="F370" s="83"/>
      <c r="G370" s="84"/>
      <c r="H370" s="82"/>
      <c r="I370" s="123"/>
      <c r="J370" s="83"/>
      <c r="K370" s="84"/>
      <c r="L370" s="84"/>
      <c r="M370" s="24"/>
    </row>
    <row r="371" spans="1:13" ht="17.25" customHeight="1">
      <c r="A371" s="80">
        <v>7</v>
      </c>
      <c r="B371" s="72" t="s">
        <v>295</v>
      </c>
      <c r="C371" s="215" t="s">
        <v>296</v>
      </c>
      <c r="D371" s="82" t="s">
        <v>20</v>
      </c>
      <c r="E371" s="83">
        <v>3</v>
      </c>
      <c r="F371" s="83"/>
      <c r="G371" s="84"/>
      <c r="H371" s="82"/>
      <c r="I371" s="123"/>
      <c r="J371" s="83"/>
      <c r="K371" s="84"/>
      <c r="L371" s="84"/>
      <c r="M371" s="24"/>
    </row>
    <row r="372" spans="1:13" ht="16.5" customHeight="1">
      <c r="A372" s="80">
        <v>8</v>
      </c>
      <c r="B372" s="72" t="s">
        <v>128</v>
      </c>
      <c r="C372" s="81" t="s">
        <v>814</v>
      </c>
      <c r="D372" s="80" t="s">
        <v>38</v>
      </c>
      <c r="E372" s="83">
        <v>800</v>
      </c>
      <c r="F372" s="82"/>
      <c r="G372" s="84"/>
      <c r="H372" s="83"/>
      <c r="I372" s="84"/>
      <c r="J372" s="83"/>
      <c r="K372" s="84"/>
      <c r="L372" s="84"/>
      <c r="M372" s="48"/>
    </row>
    <row r="373" spans="1:13" s="49" customFormat="1" ht="15.75">
      <c r="A373" s="80"/>
      <c r="B373" s="72"/>
      <c r="C373" s="144" t="s">
        <v>213</v>
      </c>
      <c r="D373" s="80"/>
      <c r="E373" s="84"/>
      <c r="F373" s="83"/>
      <c r="G373" s="84"/>
      <c r="H373" s="83"/>
      <c r="I373" s="84"/>
      <c r="J373" s="83"/>
      <c r="K373" s="84"/>
      <c r="L373" s="84"/>
      <c r="M373" s="48"/>
    </row>
    <row r="374" spans="1:13" ht="32.25" customHeight="1">
      <c r="A374" s="80">
        <v>1</v>
      </c>
      <c r="B374" s="80" t="s">
        <v>32</v>
      </c>
      <c r="C374" s="81" t="s">
        <v>308</v>
      </c>
      <c r="D374" s="82" t="s">
        <v>20</v>
      </c>
      <c r="E374" s="83">
        <v>1</v>
      </c>
      <c r="F374" s="82"/>
      <c r="G374" s="84"/>
      <c r="H374" s="83"/>
      <c r="I374" s="84"/>
      <c r="J374" s="83"/>
      <c r="K374" s="84"/>
      <c r="L374" s="84"/>
      <c r="M374" s="24"/>
    </row>
    <row r="375" spans="1:13" ht="32.25" customHeight="1">
      <c r="A375" s="80">
        <v>2</v>
      </c>
      <c r="B375" s="80" t="s">
        <v>32</v>
      </c>
      <c r="C375" s="81" t="s">
        <v>307</v>
      </c>
      <c r="D375" s="82" t="s">
        <v>20</v>
      </c>
      <c r="E375" s="83">
        <v>1</v>
      </c>
      <c r="F375" s="82"/>
      <c r="G375" s="84"/>
      <c r="H375" s="83"/>
      <c r="I375" s="84"/>
      <c r="J375" s="83"/>
      <c r="K375" s="84"/>
      <c r="L375" s="84"/>
      <c r="M375" s="24"/>
    </row>
    <row r="376" spans="1:13" ht="13.5">
      <c r="A376" s="80">
        <v>3</v>
      </c>
      <c r="B376" s="8"/>
      <c r="C376" s="81" t="s">
        <v>815</v>
      </c>
      <c r="D376" s="82" t="s">
        <v>20</v>
      </c>
      <c r="E376" s="123">
        <v>1</v>
      </c>
      <c r="F376" s="82"/>
      <c r="G376" s="84"/>
      <c r="H376" s="83"/>
      <c r="I376" s="84"/>
      <c r="J376" s="83"/>
      <c r="K376" s="84"/>
      <c r="L376" s="84"/>
      <c r="M376" s="24"/>
    </row>
    <row r="377" spans="1:13" ht="13.5">
      <c r="A377" s="80">
        <v>4</v>
      </c>
      <c r="B377" s="8"/>
      <c r="C377" s="81" t="s">
        <v>816</v>
      </c>
      <c r="D377" s="82" t="s">
        <v>20</v>
      </c>
      <c r="E377" s="123">
        <v>1</v>
      </c>
      <c r="F377" s="82"/>
      <c r="G377" s="84"/>
      <c r="H377" s="83"/>
      <c r="I377" s="84"/>
      <c r="J377" s="83"/>
      <c r="K377" s="84"/>
      <c r="L377" s="84"/>
      <c r="M377" s="24"/>
    </row>
    <row r="378" spans="1:13" ht="13.5">
      <c r="A378" s="80">
        <v>5</v>
      </c>
      <c r="B378" s="8"/>
      <c r="C378" s="81" t="s">
        <v>817</v>
      </c>
      <c r="D378" s="82" t="s">
        <v>20</v>
      </c>
      <c r="E378" s="123">
        <v>2</v>
      </c>
      <c r="F378" s="82"/>
      <c r="G378" s="84"/>
      <c r="H378" s="83"/>
      <c r="I378" s="84"/>
      <c r="J378" s="83"/>
      <c r="K378" s="84"/>
      <c r="L378" s="84"/>
      <c r="M378" s="24"/>
    </row>
    <row r="379" spans="1:13" ht="13.5">
      <c r="A379" s="80">
        <v>6</v>
      </c>
      <c r="B379" s="8"/>
      <c r="C379" s="81" t="s">
        <v>818</v>
      </c>
      <c r="D379" s="82" t="s">
        <v>20</v>
      </c>
      <c r="E379" s="123">
        <v>2</v>
      </c>
      <c r="F379" s="82"/>
      <c r="G379" s="84"/>
      <c r="H379" s="83"/>
      <c r="I379" s="84"/>
      <c r="J379" s="83"/>
      <c r="K379" s="84"/>
      <c r="L379" s="84"/>
      <c r="M379" s="24"/>
    </row>
    <row r="380" spans="1:13" ht="29.25" customHeight="1">
      <c r="A380" s="80">
        <v>7</v>
      </c>
      <c r="B380" s="8"/>
      <c r="C380" s="215" t="s">
        <v>819</v>
      </c>
      <c r="D380" s="82" t="s">
        <v>43</v>
      </c>
      <c r="E380" s="123">
        <v>8</v>
      </c>
      <c r="F380" s="82"/>
      <c r="G380" s="84"/>
      <c r="H380" s="83"/>
      <c r="I380" s="84"/>
      <c r="J380" s="83"/>
      <c r="K380" s="84"/>
      <c r="L380" s="84"/>
      <c r="M380" s="24"/>
    </row>
    <row r="381" spans="1:13" ht="27">
      <c r="A381" s="80">
        <v>8</v>
      </c>
      <c r="B381" s="8"/>
      <c r="C381" s="81" t="s">
        <v>752</v>
      </c>
      <c r="D381" s="82" t="s">
        <v>43</v>
      </c>
      <c r="E381" s="123">
        <v>7</v>
      </c>
      <c r="F381" s="82"/>
      <c r="G381" s="84"/>
      <c r="H381" s="83"/>
      <c r="I381" s="84"/>
      <c r="J381" s="83"/>
      <c r="K381" s="84"/>
      <c r="L381" s="84"/>
      <c r="M381" s="24"/>
    </row>
    <row r="382" spans="1:13" ht="13.5">
      <c r="A382" s="80">
        <v>9</v>
      </c>
      <c r="B382" s="200"/>
      <c r="C382" s="81" t="s">
        <v>820</v>
      </c>
      <c r="D382" s="82" t="s">
        <v>43</v>
      </c>
      <c r="E382" s="123">
        <v>1</v>
      </c>
      <c r="F382" s="82"/>
      <c r="G382" s="84"/>
      <c r="H382" s="83"/>
      <c r="I382" s="84"/>
      <c r="J382" s="83"/>
      <c r="K382" s="84"/>
      <c r="L382" s="84"/>
      <c r="M382" s="24"/>
    </row>
    <row r="383" spans="1:13" ht="13.5">
      <c r="A383" s="80">
        <v>10</v>
      </c>
      <c r="B383" s="200"/>
      <c r="C383" s="81" t="s">
        <v>821</v>
      </c>
      <c r="D383" s="82" t="s">
        <v>43</v>
      </c>
      <c r="E383" s="123">
        <v>1</v>
      </c>
      <c r="F383" s="82"/>
      <c r="G383" s="84"/>
      <c r="H383" s="83"/>
      <c r="I383" s="84"/>
      <c r="J383" s="83"/>
      <c r="K383" s="84"/>
      <c r="L383" s="84"/>
      <c r="M383" s="24"/>
    </row>
    <row r="384" spans="1:255" s="45" customFormat="1" ht="13.5">
      <c r="A384" s="82">
        <v>11</v>
      </c>
      <c r="B384" s="122"/>
      <c r="C384" s="81" t="s">
        <v>822</v>
      </c>
      <c r="D384" s="82" t="s">
        <v>43</v>
      </c>
      <c r="E384" s="84">
        <v>44</v>
      </c>
      <c r="F384" s="84"/>
      <c r="G384" s="84"/>
      <c r="H384" s="84"/>
      <c r="I384" s="84"/>
      <c r="J384" s="84"/>
      <c r="K384" s="84"/>
      <c r="L384" s="8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  <c r="ES384" s="54"/>
      <c r="ET384" s="54"/>
      <c r="EU384" s="54"/>
      <c r="EV384" s="54"/>
      <c r="EW384" s="54"/>
      <c r="EX384" s="54"/>
      <c r="EY384" s="54"/>
      <c r="EZ384" s="54"/>
      <c r="FA384" s="54"/>
      <c r="FB384" s="54"/>
      <c r="FC384" s="54"/>
      <c r="FD384" s="54"/>
      <c r="FE384" s="54"/>
      <c r="FF384" s="54"/>
      <c r="FG384" s="54"/>
      <c r="FH384" s="54"/>
      <c r="FI384" s="54"/>
      <c r="FJ384" s="54"/>
      <c r="FK384" s="54"/>
      <c r="FL384" s="54"/>
      <c r="FM384" s="54"/>
      <c r="FN384" s="54"/>
      <c r="FO384" s="54"/>
      <c r="FP384" s="54"/>
      <c r="FQ384" s="54"/>
      <c r="FR384" s="54"/>
      <c r="FS384" s="54"/>
      <c r="FT384" s="54"/>
      <c r="FU384" s="54"/>
      <c r="FV384" s="54"/>
      <c r="FW384" s="54"/>
      <c r="FX384" s="54"/>
      <c r="FY384" s="54"/>
      <c r="FZ384" s="54"/>
      <c r="GA384" s="54"/>
      <c r="GB384" s="54"/>
      <c r="GC384" s="54"/>
      <c r="GD384" s="54"/>
      <c r="GE384" s="54"/>
      <c r="GF384" s="54"/>
      <c r="GG384" s="54"/>
      <c r="GH384" s="54"/>
      <c r="GI384" s="54"/>
      <c r="GJ384" s="54"/>
      <c r="GK384" s="54"/>
      <c r="GL384" s="54"/>
      <c r="GM384" s="54"/>
      <c r="GN384" s="54"/>
      <c r="GO384" s="54"/>
      <c r="GP384" s="54"/>
      <c r="GQ384" s="54"/>
      <c r="GR384" s="54"/>
      <c r="GS384" s="54"/>
      <c r="GT384" s="54"/>
      <c r="GU384" s="54"/>
      <c r="GV384" s="54"/>
      <c r="GW384" s="54"/>
      <c r="GX384" s="54"/>
      <c r="GY384" s="54"/>
      <c r="GZ384" s="54"/>
      <c r="HA384" s="54"/>
      <c r="HB384" s="54"/>
      <c r="HC384" s="54"/>
      <c r="HD384" s="54"/>
      <c r="HE384" s="54"/>
      <c r="HF384" s="54"/>
      <c r="HG384" s="54"/>
      <c r="HH384" s="54"/>
      <c r="HI384" s="54"/>
      <c r="HJ384" s="54"/>
      <c r="HK384" s="54"/>
      <c r="HL384" s="54"/>
      <c r="HM384" s="54"/>
      <c r="HN384" s="54"/>
      <c r="HO384" s="54"/>
      <c r="HP384" s="54"/>
      <c r="HQ384" s="54"/>
      <c r="HR384" s="54"/>
      <c r="HS384" s="54"/>
      <c r="HT384" s="54"/>
      <c r="HU384" s="54"/>
      <c r="HV384" s="54"/>
      <c r="HW384" s="54"/>
      <c r="HX384" s="54"/>
      <c r="HY384" s="54"/>
      <c r="HZ384" s="54"/>
      <c r="IA384" s="54"/>
      <c r="IB384" s="54"/>
      <c r="IC384" s="54"/>
      <c r="ID384" s="54"/>
      <c r="IE384" s="54"/>
      <c r="IF384" s="54"/>
      <c r="IG384" s="54"/>
      <c r="IH384" s="54"/>
      <c r="II384" s="54"/>
      <c r="IJ384" s="54"/>
      <c r="IK384" s="54"/>
      <c r="IL384" s="54"/>
      <c r="IM384" s="54"/>
      <c r="IN384" s="54"/>
      <c r="IO384" s="54"/>
      <c r="IP384" s="54"/>
      <c r="IQ384" s="54"/>
      <c r="IR384" s="54"/>
      <c r="IS384" s="54"/>
      <c r="IT384" s="54"/>
      <c r="IU384" s="54"/>
    </row>
    <row r="385" spans="1:255" s="45" customFormat="1" ht="13.5">
      <c r="A385" s="82">
        <v>12</v>
      </c>
      <c r="B385" s="122"/>
      <c r="C385" s="81" t="s">
        <v>298</v>
      </c>
      <c r="D385" s="82" t="s">
        <v>43</v>
      </c>
      <c r="E385" s="84">
        <v>22</v>
      </c>
      <c r="F385" s="84"/>
      <c r="G385" s="84"/>
      <c r="H385" s="84"/>
      <c r="I385" s="84"/>
      <c r="J385" s="84"/>
      <c r="K385" s="84"/>
      <c r="L385" s="8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  <c r="ES385" s="54"/>
      <c r="ET385" s="54"/>
      <c r="EU385" s="54"/>
      <c r="EV385" s="54"/>
      <c r="EW385" s="54"/>
      <c r="EX385" s="54"/>
      <c r="EY385" s="54"/>
      <c r="EZ385" s="54"/>
      <c r="FA385" s="54"/>
      <c r="FB385" s="54"/>
      <c r="FC385" s="54"/>
      <c r="FD385" s="54"/>
      <c r="FE385" s="54"/>
      <c r="FF385" s="54"/>
      <c r="FG385" s="54"/>
      <c r="FH385" s="54"/>
      <c r="FI385" s="54"/>
      <c r="FJ385" s="54"/>
      <c r="FK385" s="54"/>
      <c r="FL385" s="54"/>
      <c r="FM385" s="54"/>
      <c r="FN385" s="54"/>
      <c r="FO385" s="54"/>
      <c r="FP385" s="54"/>
      <c r="FQ385" s="54"/>
      <c r="FR385" s="54"/>
      <c r="FS385" s="54"/>
      <c r="FT385" s="54"/>
      <c r="FU385" s="54"/>
      <c r="FV385" s="54"/>
      <c r="FW385" s="54"/>
      <c r="FX385" s="54"/>
      <c r="FY385" s="54"/>
      <c r="FZ385" s="54"/>
      <c r="GA385" s="54"/>
      <c r="GB385" s="54"/>
      <c r="GC385" s="54"/>
      <c r="GD385" s="54"/>
      <c r="GE385" s="54"/>
      <c r="GF385" s="54"/>
      <c r="GG385" s="54"/>
      <c r="GH385" s="54"/>
      <c r="GI385" s="54"/>
      <c r="GJ385" s="54"/>
      <c r="GK385" s="54"/>
      <c r="GL385" s="54"/>
      <c r="GM385" s="54"/>
      <c r="GN385" s="54"/>
      <c r="GO385" s="54"/>
      <c r="GP385" s="54"/>
      <c r="GQ385" s="54"/>
      <c r="GR385" s="54"/>
      <c r="GS385" s="54"/>
      <c r="GT385" s="54"/>
      <c r="GU385" s="54"/>
      <c r="GV385" s="54"/>
      <c r="GW385" s="54"/>
      <c r="GX385" s="54"/>
      <c r="GY385" s="54"/>
      <c r="GZ385" s="54"/>
      <c r="HA385" s="54"/>
      <c r="HB385" s="54"/>
      <c r="HC385" s="54"/>
      <c r="HD385" s="54"/>
      <c r="HE385" s="54"/>
      <c r="HF385" s="54"/>
      <c r="HG385" s="54"/>
      <c r="HH385" s="54"/>
      <c r="HI385" s="54"/>
      <c r="HJ385" s="54"/>
      <c r="HK385" s="54"/>
      <c r="HL385" s="54"/>
      <c r="HM385" s="54"/>
      <c r="HN385" s="54"/>
      <c r="HO385" s="54"/>
      <c r="HP385" s="54"/>
      <c r="HQ385" s="54"/>
      <c r="HR385" s="54"/>
      <c r="HS385" s="54"/>
      <c r="HT385" s="54"/>
      <c r="HU385" s="54"/>
      <c r="HV385" s="54"/>
      <c r="HW385" s="54"/>
      <c r="HX385" s="54"/>
      <c r="HY385" s="54"/>
      <c r="HZ385" s="54"/>
      <c r="IA385" s="54"/>
      <c r="IB385" s="54"/>
      <c r="IC385" s="54"/>
      <c r="ID385" s="54"/>
      <c r="IE385" s="54"/>
      <c r="IF385" s="54"/>
      <c r="IG385" s="54"/>
      <c r="IH385" s="54"/>
      <c r="II385" s="54"/>
      <c r="IJ385" s="54"/>
      <c r="IK385" s="54"/>
      <c r="IL385" s="54"/>
      <c r="IM385" s="54"/>
      <c r="IN385" s="54"/>
      <c r="IO385" s="54"/>
      <c r="IP385" s="54"/>
      <c r="IQ385" s="54"/>
      <c r="IR385" s="54"/>
      <c r="IS385" s="54"/>
      <c r="IT385" s="54"/>
      <c r="IU385" s="54"/>
    </row>
    <row r="386" spans="1:14" s="49" customFormat="1" ht="13.5">
      <c r="A386" s="80">
        <v>13</v>
      </c>
      <c r="B386" s="203" t="s">
        <v>309</v>
      </c>
      <c r="C386" s="81" t="s">
        <v>299</v>
      </c>
      <c r="D386" s="82" t="s">
        <v>43</v>
      </c>
      <c r="E386" s="83">
        <v>14</v>
      </c>
      <c r="F386" s="83"/>
      <c r="G386" s="84"/>
      <c r="H386" s="82"/>
      <c r="I386" s="123"/>
      <c r="J386" s="83"/>
      <c r="K386" s="84"/>
      <c r="L386" s="84"/>
      <c r="M386" s="48"/>
      <c r="N386" s="50"/>
    </row>
    <row r="387" spans="1:255" s="45" customFormat="1" ht="13.5">
      <c r="A387" s="82">
        <v>14</v>
      </c>
      <c r="B387" s="122" t="s">
        <v>212</v>
      </c>
      <c r="C387" s="81" t="s">
        <v>310</v>
      </c>
      <c r="D387" s="82" t="s">
        <v>38</v>
      </c>
      <c r="E387" s="84">
        <v>1000</v>
      </c>
      <c r="F387" s="100"/>
      <c r="G387" s="100"/>
      <c r="H387" s="100"/>
      <c r="I387" s="100"/>
      <c r="J387" s="100"/>
      <c r="K387" s="100"/>
      <c r="L387" s="100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  <c r="DW387" s="54"/>
      <c r="DX387" s="54"/>
      <c r="DY387" s="5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  <c r="ES387" s="54"/>
      <c r="ET387" s="54"/>
      <c r="EU387" s="54"/>
      <c r="EV387" s="54"/>
      <c r="EW387" s="54"/>
      <c r="EX387" s="54"/>
      <c r="EY387" s="54"/>
      <c r="EZ387" s="54"/>
      <c r="FA387" s="54"/>
      <c r="FB387" s="54"/>
      <c r="FC387" s="54"/>
      <c r="FD387" s="54"/>
      <c r="FE387" s="54"/>
      <c r="FF387" s="54"/>
      <c r="FG387" s="54"/>
      <c r="FH387" s="54"/>
      <c r="FI387" s="54"/>
      <c r="FJ387" s="54"/>
      <c r="FK387" s="54"/>
      <c r="FL387" s="54"/>
      <c r="FM387" s="54"/>
      <c r="FN387" s="54"/>
      <c r="FO387" s="54"/>
      <c r="FP387" s="54"/>
      <c r="FQ387" s="54"/>
      <c r="FR387" s="54"/>
      <c r="FS387" s="54"/>
      <c r="FT387" s="54"/>
      <c r="FU387" s="54"/>
      <c r="FV387" s="54"/>
      <c r="FW387" s="54"/>
      <c r="FX387" s="54"/>
      <c r="FY387" s="54"/>
      <c r="FZ387" s="54"/>
      <c r="GA387" s="54"/>
      <c r="GB387" s="54"/>
      <c r="GC387" s="54"/>
      <c r="GD387" s="54"/>
      <c r="GE387" s="54"/>
      <c r="GF387" s="54"/>
      <c r="GG387" s="54"/>
      <c r="GH387" s="54"/>
      <c r="GI387" s="54"/>
      <c r="GJ387" s="54"/>
      <c r="GK387" s="54"/>
      <c r="GL387" s="54"/>
      <c r="GM387" s="54"/>
      <c r="GN387" s="54"/>
      <c r="GO387" s="54"/>
      <c r="GP387" s="54"/>
      <c r="GQ387" s="54"/>
      <c r="GR387" s="54"/>
      <c r="GS387" s="54"/>
      <c r="GT387" s="54"/>
      <c r="GU387" s="54"/>
      <c r="GV387" s="54"/>
      <c r="GW387" s="54"/>
      <c r="GX387" s="54"/>
      <c r="GY387" s="54"/>
      <c r="GZ387" s="54"/>
      <c r="HA387" s="54"/>
      <c r="HB387" s="54"/>
      <c r="HC387" s="54"/>
      <c r="HD387" s="54"/>
      <c r="HE387" s="54"/>
      <c r="HF387" s="54"/>
      <c r="HG387" s="54"/>
      <c r="HH387" s="54"/>
      <c r="HI387" s="54"/>
      <c r="HJ387" s="54"/>
      <c r="HK387" s="54"/>
      <c r="HL387" s="54"/>
      <c r="HM387" s="54"/>
      <c r="HN387" s="54"/>
      <c r="HO387" s="54"/>
      <c r="HP387" s="54"/>
      <c r="HQ387" s="54"/>
      <c r="HR387" s="54"/>
      <c r="HS387" s="54"/>
      <c r="HT387" s="54"/>
      <c r="HU387" s="54"/>
      <c r="HV387" s="54"/>
      <c r="HW387" s="54"/>
      <c r="HX387" s="54"/>
      <c r="HY387" s="54"/>
      <c r="HZ387" s="54"/>
      <c r="IA387" s="54"/>
      <c r="IB387" s="54"/>
      <c r="IC387" s="54"/>
      <c r="ID387" s="54"/>
      <c r="IE387" s="54"/>
      <c r="IF387" s="54"/>
      <c r="IG387" s="54"/>
      <c r="IH387" s="54"/>
      <c r="II387" s="54"/>
      <c r="IJ387" s="54"/>
      <c r="IK387" s="54"/>
      <c r="IL387" s="54"/>
      <c r="IM387" s="54"/>
      <c r="IN387" s="54"/>
      <c r="IO387" s="54"/>
      <c r="IP387" s="54"/>
      <c r="IQ387" s="54"/>
      <c r="IR387" s="54"/>
      <c r="IS387" s="54"/>
      <c r="IT387" s="54"/>
      <c r="IU387" s="54"/>
    </row>
    <row r="388" spans="1:13" ht="16.5" customHeight="1">
      <c r="A388" s="80">
        <v>15</v>
      </c>
      <c r="B388" s="164" t="s">
        <v>124</v>
      </c>
      <c r="C388" s="81" t="s">
        <v>300</v>
      </c>
      <c r="D388" s="80" t="s">
        <v>38</v>
      </c>
      <c r="E388" s="84">
        <v>30</v>
      </c>
      <c r="F388" s="82"/>
      <c r="G388" s="84"/>
      <c r="H388" s="83"/>
      <c r="I388" s="84"/>
      <c r="J388" s="83"/>
      <c r="K388" s="84"/>
      <c r="L388" s="84"/>
      <c r="M388" s="34"/>
    </row>
    <row r="389" spans="1:13" s="49" customFormat="1" ht="15.75">
      <c r="A389" s="80"/>
      <c r="B389" s="72"/>
      <c r="C389" s="144" t="s">
        <v>106</v>
      </c>
      <c r="D389" s="80"/>
      <c r="E389" s="84"/>
      <c r="F389" s="83"/>
      <c r="G389" s="84"/>
      <c r="H389" s="83"/>
      <c r="I389" s="84"/>
      <c r="J389" s="83"/>
      <c r="K389" s="84"/>
      <c r="L389" s="84"/>
      <c r="M389" s="48"/>
    </row>
    <row r="390" spans="1:13" ht="27">
      <c r="A390" s="80">
        <v>1</v>
      </c>
      <c r="B390" s="72" t="s">
        <v>83</v>
      </c>
      <c r="C390" s="81" t="s">
        <v>84</v>
      </c>
      <c r="D390" s="82" t="s">
        <v>20</v>
      </c>
      <c r="E390" s="83">
        <v>1</v>
      </c>
      <c r="F390" s="82"/>
      <c r="G390" s="84"/>
      <c r="H390" s="83"/>
      <c r="I390" s="84"/>
      <c r="J390" s="83"/>
      <c r="K390" s="84"/>
      <c r="L390" s="84"/>
      <c r="M390" s="24"/>
    </row>
    <row r="391" spans="1:13" ht="14.25" customHeight="1">
      <c r="A391" s="80">
        <v>2</v>
      </c>
      <c r="B391" s="72" t="s">
        <v>85</v>
      </c>
      <c r="C391" s="81" t="s">
        <v>86</v>
      </c>
      <c r="D391" s="82" t="s">
        <v>20</v>
      </c>
      <c r="E391" s="83">
        <v>1</v>
      </c>
      <c r="F391" s="82"/>
      <c r="G391" s="84"/>
      <c r="H391" s="83"/>
      <c r="I391" s="84"/>
      <c r="J391" s="83"/>
      <c r="K391" s="84"/>
      <c r="L391" s="84"/>
      <c r="M391" s="24"/>
    </row>
    <row r="392" spans="1:13" ht="17.25" customHeight="1">
      <c r="A392" s="80">
        <v>3</v>
      </c>
      <c r="B392" s="72" t="s">
        <v>87</v>
      </c>
      <c r="C392" s="81" t="s">
        <v>88</v>
      </c>
      <c r="D392" s="82" t="s">
        <v>20</v>
      </c>
      <c r="E392" s="83">
        <v>1</v>
      </c>
      <c r="F392" s="82"/>
      <c r="G392" s="84"/>
      <c r="H392" s="83"/>
      <c r="I392" s="84"/>
      <c r="J392" s="83"/>
      <c r="K392" s="84"/>
      <c r="L392" s="84"/>
      <c r="M392" s="24"/>
    </row>
    <row r="393" spans="1:13" ht="17.25" customHeight="1">
      <c r="A393" s="80">
        <v>4</v>
      </c>
      <c r="B393" s="72" t="s">
        <v>45</v>
      </c>
      <c r="C393" s="81" t="s">
        <v>276</v>
      </c>
      <c r="D393" s="82" t="s">
        <v>20</v>
      </c>
      <c r="E393" s="83">
        <v>1</v>
      </c>
      <c r="F393" s="83"/>
      <c r="G393" s="84"/>
      <c r="H393" s="82"/>
      <c r="I393" s="123"/>
      <c r="J393" s="83"/>
      <c r="K393" s="84"/>
      <c r="L393" s="84"/>
      <c r="M393" s="24"/>
    </row>
    <row r="394" spans="1:13" ht="19.5" customHeight="1">
      <c r="A394" s="80">
        <v>5</v>
      </c>
      <c r="B394" s="72" t="s">
        <v>128</v>
      </c>
      <c r="C394" s="81" t="s">
        <v>149</v>
      </c>
      <c r="D394" s="80" t="s">
        <v>38</v>
      </c>
      <c r="E394" s="83">
        <v>100</v>
      </c>
      <c r="F394" s="82"/>
      <c r="G394" s="84"/>
      <c r="H394" s="83"/>
      <c r="I394" s="84"/>
      <c r="J394" s="83"/>
      <c r="K394" s="84"/>
      <c r="L394" s="84"/>
      <c r="M394" s="24"/>
    </row>
    <row r="395" spans="1:13" s="17" customFormat="1" ht="15.75">
      <c r="A395" s="80"/>
      <c r="B395" s="72"/>
      <c r="C395" s="144" t="s">
        <v>330</v>
      </c>
      <c r="D395" s="80"/>
      <c r="E395" s="84"/>
      <c r="F395" s="83"/>
      <c r="G395" s="84"/>
      <c r="H395" s="83"/>
      <c r="I395" s="84"/>
      <c r="J395" s="83"/>
      <c r="K395" s="84"/>
      <c r="L395" s="84"/>
      <c r="M395" s="24"/>
    </row>
    <row r="396" spans="1:13" ht="14.25" customHeight="1">
      <c r="A396" s="80">
        <v>1</v>
      </c>
      <c r="B396" s="80" t="s">
        <v>32</v>
      </c>
      <c r="C396" s="81" t="s">
        <v>331</v>
      </c>
      <c r="D396" s="82" t="s">
        <v>20</v>
      </c>
      <c r="E396" s="83">
        <v>1</v>
      </c>
      <c r="F396" s="82"/>
      <c r="G396" s="84"/>
      <c r="H396" s="83"/>
      <c r="I396" s="84"/>
      <c r="J396" s="83"/>
      <c r="K396" s="84"/>
      <c r="L396" s="84"/>
      <c r="M396" s="34"/>
    </row>
    <row r="397" spans="1:13" ht="18.75" customHeight="1">
      <c r="A397" s="80">
        <v>2</v>
      </c>
      <c r="B397" s="80" t="s">
        <v>32</v>
      </c>
      <c r="C397" s="81" t="s">
        <v>332</v>
      </c>
      <c r="D397" s="82" t="s">
        <v>20</v>
      </c>
      <c r="E397" s="83">
        <v>2</v>
      </c>
      <c r="F397" s="82"/>
      <c r="G397" s="84"/>
      <c r="H397" s="83"/>
      <c r="I397" s="84"/>
      <c r="J397" s="83"/>
      <c r="K397" s="84"/>
      <c r="L397" s="84"/>
      <c r="M397" s="34"/>
    </row>
    <row r="398" spans="1:13" ht="15" customHeight="1">
      <c r="A398" s="80">
        <v>3</v>
      </c>
      <c r="B398" s="72" t="s">
        <v>51</v>
      </c>
      <c r="C398" s="81" t="s">
        <v>333</v>
      </c>
      <c r="D398" s="80" t="s">
        <v>38</v>
      </c>
      <c r="E398" s="83">
        <v>150</v>
      </c>
      <c r="F398" s="82"/>
      <c r="G398" s="84"/>
      <c r="H398" s="83"/>
      <c r="I398" s="84"/>
      <c r="J398" s="83"/>
      <c r="K398" s="84"/>
      <c r="L398" s="84"/>
      <c r="M398" s="24"/>
    </row>
    <row r="399" spans="1:13" s="45" customFormat="1" ht="15.75">
      <c r="A399" s="80"/>
      <c r="B399" s="200"/>
      <c r="C399" s="214" t="s">
        <v>214</v>
      </c>
      <c r="D399" s="80"/>
      <c r="E399" s="84"/>
      <c r="F399" s="82"/>
      <c r="G399" s="84"/>
      <c r="H399" s="83"/>
      <c r="I399" s="84"/>
      <c r="J399" s="83"/>
      <c r="K399" s="84"/>
      <c r="L399" s="84"/>
      <c r="M399" s="34"/>
    </row>
    <row r="400" spans="1:12" s="54" customFormat="1" ht="27">
      <c r="A400" s="82">
        <v>1</v>
      </c>
      <c r="B400" s="122" t="s">
        <v>60</v>
      </c>
      <c r="C400" s="217" t="s">
        <v>301</v>
      </c>
      <c r="D400" s="82" t="s">
        <v>102</v>
      </c>
      <c r="E400" s="84">
        <v>1</v>
      </c>
      <c r="F400" s="100"/>
      <c r="G400" s="100"/>
      <c r="H400" s="100"/>
      <c r="I400" s="100"/>
      <c r="J400" s="100"/>
      <c r="K400" s="100"/>
      <c r="L400" s="100"/>
    </row>
    <row r="401" spans="1:13" ht="18.75" customHeight="1">
      <c r="A401" s="80">
        <v>2</v>
      </c>
      <c r="B401" s="72" t="s">
        <v>61</v>
      </c>
      <c r="C401" s="218" t="s">
        <v>302</v>
      </c>
      <c r="D401" s="82" t="s">
        <v>20</v>
      </c>
      <c r="E401" s="82">
        <v>30</v>
      </c>
      <c r="F401" s="83"/>
      <c r="G401" s="84"/>
      <c r="H401" s="82"/>
      <c r="I401" s="84"/>
      <c r="J401" s="83"/>
      <c r="K401" s="84"/>
      <c r="L401" s="84"/>
      <c r="M401" s="34"/>
    </row>
    <row r="402" spans="1:13" ht="13.5">
      <c r="A402" s="80">
        <v>3</v>
      </c>
      <c r="B402" s="72"/>
      <c r="C402" s="120" t="s">
        <v>281</v>
      </c>
      <c r="D402" s="82" t="s">
        <v>20</v>
      </c>
      <c r="E402" s="123">
        <f>E401</f>
        <v>30</v>
      </c>
      <c r="F402" s="202"/>
      <c r="G402" s="84"/>
      <c r="H402" s="82"/>
      <c r="I402" s="84"/>
      <c r="J402" s="83"/>
      <c r="K402" s="84"/>
      <c r="L402" s="84"/>
      <c r="M402" s="24"/>
    </row>
    <row r="403" spans="1:13" ht="27">
      <c r="A403" s="80">
        <v>4</v>
      </c>
      <c r="B403" s="72" t="s">
        <v>89</v>
      </c>
      <c r="C403" s="81" t="s">
        <v>282</v>
      </c>
      <c r="D403" s="82" t="s">
        <v>20</v>
      </c>
      <c r="E403" s="83">
        <v>4</v>
      </c>
      <c r="F403" s="83"/>
      <c r="G403" s="84"/>
      <c r="H403" s="82"/>
      <c r="I403" s="84"/>
      <c r="J403" s="83"/>
      <c r="K403" s="84"/>
      <c r="L403" s="84"/>
      <c r="M403" s="24"/>
    </row>
    <row r="404" spans="1:13" ht="21.75" customHeight="1">
      <c r="A404" s="80">
        <v>5</v>
      </c>
      <c r="B404" s="72" t="s">
        <v>62</v>
      </c>
      <c r="C404" s="81" t="s">
        <v>303</v>
      </c>
      <c r="D404" s="82" t="s">
        <v>20</v>
      </c>
      <c r="E404" s="83">
        <v>2</v>
      </c>
      <c r="F404" s="83"/>
      <c r="G404" s="84"/>
      <c r="H404" s="82"/>
      <c r="I404" s="84"/>
      <c r="J404" s="83"/>
      <c r="K404" s="84"/>
      <c r="L404" s="84"/>
      <c r="M404" s="24"/>
    </row>
    <row r="405" spans="1:13" ht="25.5" customHeight="1">
      <c r="A405" s="80">
        <v>6</v>
      </c>
      <c r="B405" s="72" t="s">
        <v>94</v>
      </c>
      <c r="C405" s="469" t="s">
        <v>823</v>
      </c>
      <c r="D405" s="82" t="s">
        <v>38</v>
      </c>
      <c r="E405" s="83">
        <v>1100</v>
      </c>
      <c r="F405" s="130"/>
      <c r="G405" s="130"/>
      <c r="H405" s="130"/>
      <c r="I405" s="130"/>
      <c r="J405" s="130"/>
      <c r="K405" s="130"/>
      <c r="L405" s="130"/>
      <c r="M405" s="24"/>
    </row>
    <row r="406" spans="1:12" s="73" customFormat="1" ht="32.25" customHeight="1">
      <c r="A406" s="149">
        <v>7</v>
      </c>
      <c r="B406" s="149" t="s">
        <v>123</v>
      </c>
      <c r="C406" s="221" t="s">
        <v>305</v>
      </c>
      <c r="D406" s="149" t="s">
        <v>43</v>
      </c>
      <c r="E406" s="146">
        <v>5</v>
      </c>
      <c r="F406" s="146"/>
      <c r="G406" s="146"/>
      <c r="H406" s="146"/>
      <c r="I406" s="146"/>
      <c r="J406" s="146"/>
      <c r="K406" s="146"/>
      <c r="L406" s="146"/>
    </row>
    <row r="407" spans="1:12" s="140" customFormat="1" ht="13.5">
      <c r="A407" s="149">
        <v>8</v>
      </c>
      <c r="B407" s="151" t="s">
        <v>306</v>
      </c>
      <c r="C407" s="221" t="s">
        <v>824</v>
      </c>
      <c r="D407" s="149" t="s">
        <v>43</v>
      </c>
      <c r="E407" s="223">
        <v>1</v>
      </c>
      <c r="F407" s="222"/>
      <c r="G407" s="222"/>
      <c r="H407" s="222"/>
      <c r="I407" s="222"/>
      <c r="J407" s="222"/>
      <c r="K407" s="222"/>
      <c r="L407" s="222"/>
    </row>
    <row r="408" spans="1:13" ht="16.5" customHeight="1">
      <c r="A408" s="80">
        <v>9</v>
      </c>
      <c r="B408" s="164" t="s">
        <v>124</v>
      </c>
      <c r="C408" s="81" t="s">
        <v>304</v>
      </c>
      <c r="D408" s="80" t="s">
        <v>31</v>
      </c>
      <c r="E408" s="84">
        <v>100</v>
      </c>
      <c r="F408" s="82"/>
      <c r="G408" s="84"/>
      <c r="H408" s="83"/>
      <c r="I408" s="84"/>
      <c r="J408" s="83"/>
      <c r="K408" s="84"/>
      <c r="L408" s="84"/>
      <c r="M408" s="34"/>
    </row>
    <row r="409" spans="1:13" ht="15.75">
      <c r="A409" s="80"/>
      <c r="B409" s="72"/>
      <c r="C409" s="144" t="s">
        <v>277</v>
      </c>
      <c r="D409" s="80"/>
      <c r="E409" s="84"/>
      <c r="F409" s="83"/>
      <c r="G409" s="84"/>
      <c r="H409" s="83"/>
      <c r="I409" s="84"/>
      <c r="J409" s="83"/>
      <c r="K409" s="84"/>
      <c r="L409" s="84"/>
      <c r="M409" s="24"/>
    </row>
    <row r="410" spans="1:14" ht="13.5" customHeight="1">
      <c r="A410" s="80">
        <v>1</v>
      </c>
      <c r="B410" s="8" t="s">
        <v>278</v>
      </c>
      <c r="C410" s="81" t="s">
        <v>279</v>
      </c>
      <c r="D410" s="82" t="s">
        <v>20</v>
      </c>
      <c r="E410" s="83">
        <v>2</v>
      </c>
      <c r="F410" s="83"/>
      <c r="G410" s="84"/>
      <c r="H410" s="82"/>
      <c r="I410" s="84"/>
      <c r="J410" s="83"/>
      <c r="K410" s="84"/>
      <c r="L410" s="84"/>
      <c r="M410" s="24"/>
      <c r="N410" s="50"/>
    </row>
    <row r="411" spans="1:14" s="52" customFormat="1" ht="13.5" customHeight="1">
      <c r="A411" s="80">
        <v>2</v>
      </c>
      <c r="B411" s="72"/>
      <c r="C411" s="81" t="s">
        <v>280</v>
      </c>
      <c r="D411" s="82" t="s">
        <v>20</v>
      </c>
      <c r="E411" s="84">
        <v>1</v>
      </c>
      <c r="F411" s="82"/>
      <c r="G411" s="84"/>
      <c r="H411" s="202"/>
      <c r="I411" s="123"/>
      <c r="J411" s="83"/>
      <c r="K411" s="84"/>
      <c r="L411" s="84"/>
      <c r="M411" s="24"/>
      <c r="N411" s="97"/>
    </row>
    <row r="412" spans="1:16" ht="15" customHeight="1">
      <c r="A412" s="80">
        <v>3</v>
      </c>
      <c r="B412" s="72" t="s">
        <v>51</v>
      </c>
      <c r="C412" s="81" t="s">
        <v>334</v>
      </c>
      <c r="D412" s="80" t="s">
        <v>38</v>
      </c>
      <c r="E412" s="83">
        <v>50</v>
      </c>
      <c r="F412" s="82"/>
      <c r="G412" s="84"/>
      <c r="H412" s="83"/>
      <c r="I412" s="84"/>
      <c r="J412" s="83"/>
      <c r="K412" s="84"/>
      <c r="L412" s="84"/>
      <c r="M412" s="24"/>
      <c r="P412" s="15">
        <v>0</v>
      </c>
    </row>
    <row r="413" spans="1:13" ht="17.25" customHeight="1">
      <c r="A413" s="80">
        <v>4</v>
      </c>
      <c r="B413" s="72" t="s">
        <v>45</v>
      </c>
      <c r="C413" s="81" t="s">
        <v>297</v>
      </c>
      <c r="D413" s="82" t="s">
        <v>20</v>
      </c>
      <c r="E413" s="83">
        <v>1</v>
      </c>
      <c r="F413" s="83"/>
      <c r="G413" s="84"/>
      <c r="H413" s="82"/>
      <c r="I413" s="123"/>
      <c r="J413" s="83"/>
      <c r="K413" s="84"/>
      <c r="L413" s="84"/>
      <c r="M413" s="24"/>
    </row>
    <row r="414" spans="1:13" ht="15" customHeight="1">
      <c r="A414" s="115"/>
      <c r="B414" s="126"/>
      <c r="C414" s="129" t="s">
        <v>36</v>
      </c>
      <c r="D414" s="115"/>
      <c r="E414" s="105"/>
      <c r="F414" s="105"/>
      <c r="G414" s="105"/>
      <c r="H414" s="105"/>
      <c r="I414" s="105"/>
      <c r="J414" s="105"/>
      <c r="K414" s="105"/>
      <c r="L414" s="105"/>
      <c r="M414" s="40"/>
    </row>
    <row r="415" spans="1:13" s="53" customFormat="1" ht="14.25" customHeight="1">
      <c r="A415" s="87"/>
      <c r="B415" s="87"/>
      <c r="C415" s="91" t="s">
        <v>48</v>
      </c>
      <c r="D415" s="87"/>
      <c r="E415" s="107"/>
      <c r="F415" s="105"/>
      <c r="G415" s="105"/>
      <c r="H415" s="105"/>
      <c r="I415" s="105"/>
      <c r="J415" s="105"/>
      <c r="K415" s="105"/>
      <c r="L415" s="105"/>
      <c r="M415" s="470"/>
    </row>
    <row r="416" spans="1:13" s="54" customFormat="1" ht="29.25" customHeight="1">
      <c r="A416" s="87"/>
      <c r="B416" s="101"/>
      <c r="C416" s="128" t="s">
        <v>753</v>
      </c>
      <c r="D416" s="111" t="s">
        <v>729</v>
      </c>
      <c r="E416" s="105"/>
      <c r="F416" s="105"/>
      <c r="G416" s="105"/>
      <c r="H416" s="105"/>
      <c r="I416" s="105"/>
      <c r="J416" s="105"/>
      <c r="K416" s="105"/>
      <c r="L416" s="105"/>
      <c r="M416" s="41"/>
    </row>
    <row r="417" spans="1:13" s="54" customFormat="1" ht="15.75" customHeight="1">
      <c r="A417" s="87"/>
      <c r="B417" s="101"/>
      <c r="C417" s="129" t="s">
        <v>36</v>
      </c>
      <c r="D417" s="87"/>
      <c r="E417" s="105"/>
      <c r="F417" s="105"/>
      <c r="G417" s="105"/>
      <c r="H417" s="105"/>
      <c r="I417" s="105"/>
      <c r="J417" s="105"/>
      <c r="K417" s="105"/>
      <c r="L417" s="105"/>
      <c r="M417" s="41"/>
    </row>
    <row r="418" spans="1:13" s="98" customFormat="1" ht="27">
      <c r="A418" s="87"/>
      <c r="B418" s="87"/>
      <c r="C418" s="91" t="s">
        <v>741</v>
      </c>
      <c r="D418" s="111" t="s">
        <v>729</v>
      </c>
      <c r="E418" s="116"/>
      <c r="F418" s="105"/>
      <c r="G418" s="105"/>
      <c r="H418" s="105"/>
      <c r="I418" s="105"/>
      <c r="J418" s="105"/>
      <c r="K418" s="105"/>
      <c r="L418" s="105"/>
      <c r="M418" s="197"/>
    </row>
    <row r="419" spans="1:13" s="98" customFormat="1" ht="13.5">
      <c r="A419" s="87"/>
      <c r="B419" s="87"/>
      <c r="C419" s="93" t="s">
        <v>750</v>
      </c>
      <c r="D419" s="87"/>
      <c r="E419" s="116"/>
      <c r="F419" s="105"/>
      <c r="G419" s="105"/>
      <c r="H419" s="105"/>
      <c r="I419" s="105"/>
      <c r="J419" s="105"/>
      <c r="K419" s="105"/>
      <c r="L419" s="105"/>
      <c r="M419" s="471"/>
    </row>
    <row r="420" spans="1:13" s="98" customFormat="1" ht="13.5">
      <c r="A420" s="87"/>
      <c r="B420" s="87"/>
      <c r="C420" s="91" t="s">
        <v>158</v>
      </c>
      <c r="D420" s="87"/>
      <c r="E420" s="116"/>
      <c r="F420" s="105"/>
      <c r="G420" s="105"/>
      <c r="H420" s="105"/>
      <c r="I420" s="105"/>
      <c r="J420" s="105"/>
      <c r="K420" s="105"/>
      <c r="L420" s="105"/>
      <c r="M420" s="471"/>
    </row>
    <row r="421" spans="1:13" s="98" customFormat="1" ht="13.5">
      <c r="A421" s="87"/>
      <c r="B421" s="87"/>
      <c r="C421" s="91" t="s">
        <v>78</v>
      </c>
      <c r="D421" s="87"/>
      <c r="E421" s="116"/>
      <c r="F421" s="105"/>
      <c r="G421" s="105"/>
      <c r="H421" s="105"/>
      <c r="I421" s="105"/>
      <c r="J421" s="105"/>
      <c r="K421" s="105"/>
      <c r="L421" s="105"/>
      <c r="M421" s="471"/>
    </row>
    <row r="422" spans="1:13" s="98" customFormat="1" ht="13.5">
      <c r="A422" s="87"/>
      <c r="B422" s="87"/>
      <c r="C422" s="93" t="s">
        <v>825</v>
      </c>
      <c r="D422" s="87"/>
      <c r="E422" s="116"/>
      <c r="F422" s="105"/>
      <c r="G422" s="105"/>
      <c r="H422" s="105"/>
      <c r="I422" s="105"/>
      <c r="J422" s="105"/>
      <c r="K422" s="105"/>
      <c r="L422" s="105"/>
      <c r="M422" s="471"/>
    </row>
    <row r="423" spans="1:12" ht="13.5">
      <c r="A423" s="82"/>
      <c r="B423" s="82"/>
      <c r="C423" s="91" t="s">
        <v>48</v>
      </c>
      <c r="D423" s="87"/>
      <c r="E423" s="107"/>
      <c r="F423" s="105"/>
      <c r="G423" s="105"/>
      <c r="H423" s="105"/>
      <c r="I423" s="105"/>
      <c r="J423" s="105"/>
      <c r="K423" s="105"/>
      <c r="L423" s="105"/>
    </row>
    <row r="424" spans="1:12" ht="13.5">
      <c r="A424" s="82"/>
      <c r="B424" s="82"/>
      <c r="C424" s="91" t="s">
        <v>26</v>
      </c>
      <c r="D424" s="87"/>
      <c r="E424" s="107"/>
      <c r="F424" s="105"/>
      <c r="G424" s="105"/>
      <c r="H424" s="105"/>
      <c r="I424" s="105"/>
      <c r="J424" s="105"/>
      <c r="K424" s="105"/>
      <c r="L424" s="105"/>
    </row>
    <row r="425" spans="1:12" ht="13.5">
      <c r="A425" s="82"/>
      <c r="B425" s="82"/>
      <c r="C425" s="91" t="s">
        <v>37</v>
      </c>
      <c r="D425" s="87"/>
      <c r="E425" s="107"/>
      <c r="F425" s="105"/>
      <c r="G425" s="105"/>
      <c r="H425" s="105"/>
      <c r="I425" s="105"/>
      <c r="J425" s="105"/>
      <c r="K425" s="105"/>
      <c r="L425" s="105"/>
    </row>
    <row r="426" spans="1:12" s="25" customFormat="1" ht="13.5">
      <c r="A426" s="80"/>
      <c r="B426" s="80"/>
      <c r="C426" s="184" t="s">
        <v>826</v>
      </c>
      <c r="D426" s="82"/>
      <c r="E426" s="458"/>
      <c r="F426" s="459"/>
      <c r="G426" s="459"/>
      <c r="H426" s="459"/>
      <c r="I426" s="459"/>
      <c r="J426" s="459"/>
      <c r="K426" s="459"/>
      <c r="L426" s="468"/>
    </row>
    <row r="427" spans="1:12" s="17" customFormat="1" ht="47.25" customHeight="1">
      <c r="A427" s="115">
        <v>1</v>
      </c>
      <c r="B427" s="8" t="s">
        <v>481</v>
      </c>
      <c r="C427" s="81" t="s">
        <v>574</v>
      </c>
      <c r="D427" s="82" t="s">
        <v>25</v>
      </c>
      <c r="E427" s="83">
        <v>5</v>
      </c>
      <c r="F427" s="172"/>
      <c r="G427" s="84"/>
      <c r="H427" s="83"/>
      <c r="I427" s="84"/>
      <c r="J427" s="83"/>
      <c r="K427" s="84"/>
      <c r="L427" s="84"/>
    </row>
    <row r="428" spans="1:13" s="17" customFormat="1" ht="13.5">
      <c r="A428" s="115">
        <v>2</v>
      </c>
      <c r="B428" s="8"/>
      <c r="C428" s="432" t="s">
        <v>696</v>
      </c>
      <c r="D428" s="82" t="s">
        <v>25</v>
      </c>
      <c r="E428" s="83">
        <v>5</v>
      </c>
      <c r="F428" s="82"/>
      <c r="G428" s="84"/>
      <c r="H428" s="84"/>
      <c r="I428" s="84"/>
      <c r="J428" s="430"/>
      <c r="K428" s="84"/>
      <c r="L428" s="84"/>
      <c r="M428" s="35"/>
    </row>
    <row r="429" spans="1:12" s="17" customFormat="1" ht="13.5">
      <c r="A429" s="115">
        <v>3</v>
      </c>
      <c r="B429" s="8" t="s">
        <v>1</v>
      </c>
      <c r="C429" s="81" t="s">
        <v>2</v>
      </c>
      <c r="D429" s="82" t="s">
        <v>25</v>
      </c>
      <c r="E429" s="83">
        <f>E427</f>
        <v>5</v>
      </c>
      <c r="F429" s="172"/>
      <c r="G429" s="84"/>
      <c r="H429" s="83"/>
      <c r="I429" s="84"/>
      <c r="J429" s="83"/>
      <c r="K429" s="84"/>
      <c r="L429" s="84"/>
    </row>
    <row r="430" spans="1:13" s="17" customFormat="1" ht="27.75" customHeight="1">
      <c r="A430" s="80">
        <v>4</v>
      </c>
      <c r="B430" s="8" t="s">
        <v>575</v>
      </c>
      <c r="C430" s="81" t="s">
        <v>580</v>
      </c>
      <c r="D430" s="82" t="s">
        <v>25</v>
      </c>
      <c r="E430" s="83">
        <v>45</v>
      </c>
      <c r="F430" s="82"/>
      <c r="G430" s="84"/>
      <c r="H430" s="83"/>
      <c r="I430" s="84"/>
      <c r="J430" s="83"/>
      <c r="K430" s="84"/>
      <c r="L430" s="84"/>
      <c r="M430" s="24"/>
    </row>
    <row r="431" spans="1:13" s="17" customFormat="1" ht="16.5" customHeight="1">
      <c r="A431" s="115">
        <v>5</v>
      </c>
      <c r="B431" s="8" t="s">
        <v>576</v>
      </c>
      <c r="C431" s="81" t="s">
        <v>160</v>
      </c>
      <c r="D431" s="82" t="s">
        <v>25</v>
      </c>
      <c r="E431" s="83">
        <v>5</v>
      </c>
      <c r="F431" s="82"/>
      <c r="G431" s="84"/>
      <c r="H431" s="83"/>
      <c r="I431" s="84"/>
      <c r="J431" s="83"/>
      <c r="K431" s="84"/>
      <c r="L431" s="84"/>
      <c r="M431" s="34"/>
    </row>
    <row r="432" spans="1:13" s="45" customFormat="1" ht="13.5">
      <c r="A432" s="284">
        <v>6</v>
      </c>
      <c r="B432" s="8" t="s">
        <v>578</v>
      </c>
      <c r="C432" s="81" t="s">
        <v>716</v>
      </c>
      <c r="D432" s="82" t="s">
        <v>25</v>
      </c>
      <c r="E432" s="209">
        <v>44</v>
      </c>
      <c r="F432" s="209"/>
      <c r="G432" s="209"/>
      <c r="H432" s="209"/>
      <c r="I432" s="209"/>
      <c r="J432" s="209"/>
      <c r="K432" s="209"/>
      <c r="L432" s="209"/>
      <c r="M432" s="34"/>
    </row>
    <row r="433" spans="1:13" s="45" customFormat="1" ht="16.5" customHeight="1">
      <c r="A433" s="115">
        <v>7</v>
      </c>
      <c r="B433" s="8" t="s">
        <v>577</v>
      </c>
      <c r="C433" s="81" t="s">
        <v>79</v>
      </c>
      <c r="D433" s="82" t="s">
        <v>25</v>
      </c>
      <c r="E433" s="416">
        <f>E432</f>
        <v>44</v>
      </c>
      <c r="F433" s="82"/>
      <c r="G433" s="84"/>
      <c r="H433" s="83"/>
      <c r="I433" s="84"/>
      <c r="J433" s="83"/>
      <c r="K433" s="84"/>
      <c r="L433" s="84"/>
      <c r="M433" s="34"/>
    </row>
    <row r="434" spans="1:12" s="73" customFormat="1" ht="13.5">
      <c r="A434" s="243">
        <v>8</v>
      </c>
      <c r="B434" s="244" t="s">
        <v>81</v>
      </c>
      <c r="C434" s="186" t="s">
        <v>76</v>
      </c>
      <c r="D434" s="149" t="s">
        <v>25</v>
      </c>
      <c r="E434" s="185">
        <v>6</v>
      </c>
      <c r="F434" s="185"/>
      <c r="G434" s="185"/>
      <c r="H434" s="185"/>
      <c r="I434" s="185"/>
      <c r="J434" s="185"/>
      <c r="K434" s="185"/>
      <c r="L434" s="185"/>
    </row>
    <row r="435" spans="1:13" s="17" customFormat="1" ht="17.25" customHeight="1">
      <c r="A435" s="80">
        <v>9</v>
      </c>
      <c r="B435" s="8" t="s">
        <v>97</v>
      </c>
      <c r="C435" s="81" t="s">
        <v>98</v>
      </c>
      <c r="D435" s="82" t="s">
        <v>25</v>
      </c>
      <c r="E435" s="83">
        <v>5</v>
      </c>
      <c r="F435" s="82"/>
      <c r="G435" s="84"/>
      <c r="H435" s="83"/>
      <c r="I435" s="84"/>
      <c r="J435" s="83"/>
      <c r="K435" s="84"/>
      <c r="L435" s="84"/>
      <c r="M435" s="24"/>
    </row>
    <row r="436" spans="1:13" ht="27">
      <c r="A436" s="115">
        <v>10</v>
      </c>
      <c r="B436" s="473" t="s">
        <v>436</v>
      </c>
      <c r="C436" s="120" t="s">
        <v>827</v>
      </c>
      <c r="D436" s="80" t="s">
        <v>38</v>
      </c>
      <c r="E436" s="131">
        <v>30</v>
      </c>
      <c r="F436" s="405"/>
      <c r="G436" s="405"/>
      <c r="H436" s="406"/>
      <c r="I436" s="406"/>
      <c r="J436" s="405"/>
      <c r="K436" s="406"/>
      <c r="L436" s="406"/>
      <c r="M436" s="24"/>
    </row>
    <row r="437" spans="1:12" ht="13.5">
      <c r="A437" s="115">
        <v>11</v>
      </c>
      <c r="B437" s="121" t="s">
        <v>248</v>
      </c>
      <c r="C437" s="120" t="s">
        <v>475</v>
      </c>
      <c r="D437" s="80" t="s">
        <v>20</v>
      </c>
      <c r="E437" s="123">
        <v>1</v>
      </c>
      <c r="F437" s="82"/>
      <c r="G437" s="84"/>
      <c r="H437" s="83"/>
      <c r="I437" s="84"/>
      <c r="J437" s="83"/>
      <c r="K437" s="84"/>
      <c r="L437" s="84"/>
    </row>
    <row r="438" spans="1:77" s="208" customFormat="1" ht="40.5">
      <c r="A438" s="284">
        <v>12</v>
      </c>
      <c r="B438" s="121" t="s">
        <v>247</v>
      </c>
      <c r="C438" s="81" t="s">
        <v>756</v>
      </c>
      <c r="D438" s="80" t="s">
        <v>20</v>
      </c>
      <c r="E438" s="213">
        <v>1</v>
      </c>
      <c r="F438" s="209"/>
      <c r="G438" s="209"/>
      <c r="H438" s="209"/>
      <c r="I438" s="209"/>
      <c r="J438" s="209"/>
      <c r="K438" s="209"/>
      <c r="L438" s="209"/>
      <c r="M438" s="136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  <c r="BT438" s="137"/>
      <c r="BU438" s="137"/>
      <c r="BV438" s="137"/>
      <c r="BW438" s="137"/>
      <c r="BX438" s="137"/>
      <c r="BY438" s="207"/>
    </row>
    <row r="439" spans="1:12" ht="13.5">
      <c r="A439" s="114"/>
      <c r="B439" s="115"/>
      <c r="C439" s="93" t="s">
        <v>15</v>
      </c>
      <c r="D439" s="87"/>
      <c r="E439" s="116"/>
      <c r="F439" s="105"/>
      <c r="G439" s="105"/>
      <c r="H439" s="105"/>
      <c r="I439" s="105"/>
      <c r="J439" s="105"/>
      <c r="K439" s="105"/>
      <c r="L439" s="105"/>
    </row>
    <row r="440" spans="1:13" s="19" customFormat="1" ht="13.5">
      <c r="A440" s="117"/>
      <c r="B440" s="117"/>
      <c r="C440" s="91" t="s">
        <v>754</v>
      </c>
      <c r="D440" s="111" t="s">
        <v>729</v>
      </c>
      <c r="E440" s="88"/>
      <c r="F440" s="105"/>
      <c r="G440" s="105"/>
      <c r="H440" s="105"/>
      <c r="I440" s="105"/>
      <c r="J440" s="105"/>
      <c r="K440" s="105"/>
      <c r="L440" s="105"/>
      <c r="M440" s="27"/>
    </row>
    <row r="441" spans="1:13" s="19" customFormat="1" ht="13.5">
      <c r="A441" s="117"/>
      <c r="B441" s="117"/>
      <c r="C441" s="93" t="s">
        <v>15</v>
      </c>
      <c r="D441" s="87"/>
      <c r="E441" s="88"/>
      <c r="F441" s="105"/>
      <c r="G441" s="105"/>
      <c r="H441" s="105"/>
      <c r="I441" s="105"/>
      <c r="J441" s="105"/>
      <c r="K441" s="105"/>
      <c r="L441" s="105"/>
      <c r="M441" s="27"/>
    </row>
    <row r="442" spans="1:12" s="25" customFormat="1" ht="13.5">
      <c r="A442" s="118"/>
      <c r="B442" s="119"/>
      <c r="C442" s="91" t="s">
        <v>731</v>
      </c>
      <c r="D442" s="111" t="s">
        <v>729</v>
      </c>
      <c r="E442" s="119"/>
      <c r="F442" s="467"/>
      <c r="G442" s="212"/>
      <c r="H442" s="212"/>
      <c r="I442" s="212"/>
      <c r="J442" s="212"/>
      <c r="K442" s="212"/>
      <c r="L442" s="212"/>
    </row>
    <row r="443" spans="1:13" s="19" customFormat="1" ht="13.5">
      <c r="A443" s="115"/>
      <c r="B443" s="115"/>
      <c r="C443" s="93" t="s">
        <v>33</v>
      </c>
      <c r="D443" s="87"/>
      <c r="E443" s="88"/>
      <c r="F443" s="105"/>
      <c r="G443" s="105"/>
      <c r="H443" s="105"/>
      <c r="I443" s="105"/>
      <c r="J443" s="105"/>
      <c r="K443" s="105"/>
      <c r="L443" s="105"/>
      <c r="M443" s="43"/>
    </row>
    <row r="444" spans="1:12" s="25" customFormat="1" ht="13.5">
      <c r="A444" s="80"/>
      <c r="B444" s="80"/>
      <c r="C444" s="184" t="s">
        <v>828</v>
      </c>
      <c r="D444" s="82"/>
      <c r="E444" s="458"/>
      <c r="F444" s="459"/>
      <c r="G444" s="459"/>
      <c r="H444" s="459"/>
      <c r="I444" s="459"/>
      <c r="J444" s="459"/>
      <c r="K444" s="459"/>
      <c r="L444" s="468"/>
    </row>
    <row r="445" spans="1:12" s="17" customFormat="1" ht="47.25" customHeight="1">
      <c r="A445" s="80">
        <v>1</v>
      </c>
      <c r="B445" s="8" t="s">
        <v>481</v>
      </c>
      <c r="C445" s="81" t="s">
        <v>574</v>
      </c>
      <c r="D445" s="82" t="s">
        <v>25</v>
      </c>
      <c r="E445" s="83">
        <v>5</v>
      </c>
      <c r="F445" s="172"/>
      <c r="G445" s="84"/>
      <c r="H445" s="83"/>
      <c r="I445" s="84"/>
      <c r="J445" s="83"/>
      <c r="K445" s="84"/>
      <c r="L445" s="84"/>
    </row>
    <row r="446" spans="1:13" s="17" customFormat="1" ht="13.5">
      <c r="A446" s="80">
        <v>2</v>
      </c>
      <c r="B446" s="8"/>
      <c r="C446" s="432" t="s">
        <v>696</v>
      </c>
      <c r="D446" s="82" t="s">
        <v>25</v>
      </c>
      <c r="E446" s="83">
        <v>5</v>
      </c>
      <c r="F446" s="82"/>
      <c r="G446" s="84"/>
      <c r="H446" s="84"/>
      <c r="I446" s="84"/>
      <c r="J446" s="430"/>
      <c r="K446" s="84"/>
      <c r="L446" s="84"/>
      <c r="M446" s="35"/>
    </row>
    <row r="447" spans="1:12" s="17" customFormat="1" ht="13.5">
      <c r="A447" s="80">
        <v>3</v>
      </c>
      <c r="B447" s="8" t="s">
        <v>1</v>
      </c>
      <c r="C447" s="81" t="s">
        <v>2</v>
      </c>
      <c r="D447" s="82" t="s">
        <v>25</v>
      </c>
      <c r="E447" s="83">
        <f>E445</f>
        <v>5</v>
      </c>
      <c r="F447" s="172"/>
      <c r="G447" s="84"/>
      <c r="H447" s="83"/>
      <c r="I447" s="84"/>
      <c r="J447" s="83"/>
      <c r="K447" s="84"/>
      <c r="L447" s="84"/>
    </row>
    <row r="448" spans="1:13" s="17" customFormat="1" ht="27.75" customHeight="1">
      <c r="A448" s="80">
        <v>4</v>
      </c>
      <c r="B448" s="8" t="s">
        <v>575</v>
      </c>
      <c r="C448" s="81" t="s">
        <v>580</v>
      </c>
      <c r="D448" s="82" t="s">
        <v>25</v>
      </c>
      <c r="E448" s="83">
        <v>32</v>
      </c>
      <c r="F448" s="82"/>
      <c r="G448" s="84"/>
      <c r="H448" s="83"/>
      <c r="I448" s="84"/>
      <c r="J448" s="83"/>
      <c r="K448" s="84"/>
      <c r="L448" s="84"/>
      <c r="M448" s="24"/>
    </row>
    <row r="449" spans="1:13" s="17" customFormat="1" ht="16.5" customHeight="1">
      <c r="A449" s="80">
        <v>5</v>
      </c>
      <c r="B449" s="8" t="s">
        <v>576</v>
      </c>
      <c r="C449" s="81" t="s">
        <v>160</v>
      </c>
      <c r="D449" s="82" t="s">
        <v>25</v>
      </c>
      <c r="E449" s="83">
        <v>3</v>
      </c>
      <c r="F449" s="82"/>
      <c r="G449" s="84"/>
      <c r="H449" s="83"/>
      <c r="I449" s="84"/>
      <c r="J449" s="83"/>
      <c r="K449" s="84"/>
      <c r="L449" s="84"/>
      <c r="M449" s="34"/>
    </row>
    <row r="450" spans="1:12" s="45" customFormat="1" ht="33" customHeight="1">
      <c r="A450" s="80">
        <v>6</v>
      </c>
      <c r="B450" s="8" t="s">
        <v>578</v>
      </c>
      <c r="C450" s="81" t="s">
        <v>579</v>
      </c>
      <c r="D450" s="82" t="s">
        <v>25</v>
      </c>
      <c r="E450" s="83">
        <v>32.5</v>
      </c>
      <c r="F450" s="172"/>
      <c r="G450" s="84"/>
      <c r="H450" s="83"/>
      <c r="I450" s="84"/>
      <c r="J450" s="83"/>
      <c r="K450" s="84"/>
      <c r="L450" s="84"/>
    </row>
    <row r="451" spans="1:13" s="45" customFormat="1" ht="16.5" customHeight="1">
      <c r="A451" s="80">
        <v>7</v>
      </c>
      <c r="B451" s="8" t="s">
        <v>577</v>
      </c>
      <c r="C451" s="81" t="s">
        <v>79</v>
      </c>
      <c r="D451" s="82" t="s">
        <v>25</v>
      </c>
      <c r="E451" s="416">
        <f>E450</f>
        <v>32.5</v>
      </c>
      <c r="F451" s="82"/>
      <c r="G451" s="84"/>
      <c r="H451" s="83"/>
      <c r="I451" s="84"/>
      <c r="J451" s="83"/>
      <c r="K451" s="84"/>
      <c r="L451" s="84"/>
      <c r="M451" s="34"/>
    </row>
    <row r="452" spans="1:12" s="73" customFormat="1" ht="13.5">
      <c r="A452" s="243">
        <v>8</v>
      </c>
      <c r="B452" s="244" t="s">
        <v>81</v>
      </c>
      <c r="C452" s="186" t="s">
        <v>76</v>
      </c>
      <c r="D452" s="149" t="s">
        <v>25</v>
      </c>
      <c r="E452" s="185">
        <v>2.5</v>
      </c>
      <c r="F452" s="185"/>
      <c r="G452" s="185"/>
      <c r="H452" s="185"/>
      <c r="I452" s="185"/>
      <c r="J452" s="185"/>
      <c r="K452" s="185"/>
      <c r="L452" s="185"/>
    </row>
    <row r="453" spans="1:13" s="17" customFormat="1" ht="32.25" customHeight="1">
      <c r="A453" s="80">
        <v>9</v>
      </c>
      <c r="B453" s="8" t="s">
        <v>97</v>
      </c>
      <c r="C453" s="81" t="s">
        <v>198</v>
      </c>
      <c r="D453" s="82" t="s">
        <v>25</v>
      </c>
      <c r="E453" s="83">
        <v>4</v>
      </c>
      <c r="F453" s="82"/>
      <c r="G453" s="84"/>
      <c r="H453" s="83"/>
      <c r="I453" s="84"/>
      <c r="J453" s="83"/>
      <c r="K453" s="84"/>
      <c r="L453" s="84"/>
      <c r="M453" s="24"/>
    </row>
    <row r="454" spans="1:13" s="25" customFormat="1" ht="27">
      <c r="A454" s="80">
        <v>10</v>
      </c>
      <c r="B454" s="121" t="s">
        <v>474</v>
      </c>
      <c r="C454" s="120" t="s">
        <v>829</v>
      </c>
      <c r="D454" s="80" t="s">
        <v>38</v>
      </c>
      <c r="E454" s="123">
        <v>20</v>
      </c>
      <c r="F454" s="82"/>
      <c r="G454" s="84"/>
      <c r="H454" s="83"/>
      <c r="I454" s="84"/>
      <c r="J454" s="83"/>
      <c r="K454" s="84"/>
      <c r="L454" s="84"/>
      <c r="M454" s="27"/>
    </row>
    <row r="455" spans="1:13" ht="13.5">
      <c r="A455" s="114"/>
      <c r="B455" s="115"/>
      <c r="C455" s="93" t="s">
        <v>15</v>
      </c>
      <c r="D455" s="87"/>
      <c r="E455" s="116"/>
      <c r="F455" s="105"/>
      <c r="G455" s="105"/>
      <c r="H455" s="105"/>
      <c r="I455" s="105"/>
      <c r="J455" s="105"/>
      <c r="K455" s="105"/>
      <c r="L455" s="105"/>
      <c r="M455" s="135"/>
    </row>
    <row r="456" spans="1:12" ht="13.5">
      <c r="A456" s="118"/>
      <c r="B456" s="119"/>
      <c r="C456" s="91" t="s">
        <v>754</v>
      </c>
      <c r="D456" s="111" t="s">
        <v>729</v>
      </c>
      <c r="E456" s="195"/>
      <c r="F456" s="105"/>
      <c r="G456" s="105"/>
      <c r="H456" s="105"/>
      <c r="I456" s="105"/>
      <c r="J456" s="105"/>
      <c r="K456" s="105"/>
      <c r="L456" s="105"/>
    </row>
    <row r="457" spans="1:12" ht="13.5">
      <c r="A457" s="118"/>
      <c r="B457" s="119"/>
      <c r="C457" s="93" t="s">
        <v>15</v>
      </c>
      <c r="D457" s="87"/>
      <c r="E457" s="474"/>
      <c r="F457" s="467"/>
      <c r="G457" s="212"/>
      <c r="H457" s="212"/>
      <c r="I457" s="212"/>
      <c r="J457" s="212"/>
      <c r="K457" s="212"/>
      <c r="L457" s="212"/>
    </row>
    <row r="458" spans="1:12" s="54" customFormat="1" ht="13.5">
      <c r="A458" s="118"/>
      <c r="B458" s="119"/>
      <c r="C458" s="91" t="s">
        <v>731</v>
      </c>
      <c r="D458" s="111" t="s">
        <v>729</v>
      </c>
      <c r="E458" s="474"/>
      <c r="F458" s="467"/>
      <c r="G458" s="212"/>
      <c r="H458" s="212"/>
      <c r="I458" s="212"/>
      <c r="J458" s="212"/>
      <c r="K458" s="212"/>
      <c r="L458" s="212"/>
    </row>
    <row r="459" spans="1:12" ht="13.5">
      <c r="A459" s="106"/>
      <c r="B459" s="95"/>
      <c r="C459" s="93" t="s">
        <v>830</v>
      </c>
      <c r="D459" s="95"/>
      <c r="E459" s="475"/>
      <c r="F459" s="460"/>
      <c r="G459" s="461"/>
      <c r="H459" s="461"/>
      <c r="I459" s="461"/>
      <c r="J459" s="461"/>
      <c r="K459" s="461"/>
      <c r="L459" s="461"/>
    </row>
    <row r="460" spans="1:12" s="25" customFormat="1" ht="13.5">
      <c r="A460" s="80"/>
      <c r="B460" s="80"/>
      <c r="C460" s="184" t="s">
        <v>833</v>
      </c>
      <c r="D460" s="82"/>
      <c r="E460" s="458"/>
      <c r="F460" s="459"/>
      <c r="G460" s="459"/>
      <c r="H460" s="459"/>
      <c r="I460" s="459"/>
      <c r="J460" s="459"/>
      <c r="K460" s="459"/>
      <c r="L460" s="468"/>
    </row>
    <row r="461" spans="1:12" s="17" customFormat="1" ht="47.25" customHeight="1">
      <c r="A461" s="80">
        <v>1</v>
      </c>
      <c r="B461" s="8" t="s">
        <v>174</v>
      </c>
      <c r="C461" s="81" t="s">
        <v>173</v>
      </c>
      <c r="D461" s="82" t="s">
        <v>25</v>
      </c>
      <c r="E461" s="83">
        <v>73</v>
      </c>
      <c r="F461" s="204"/>
      <c r="G461" s="84"/>
      <c r="H461" s="84"/>
      <c r="I461" s="84"/>
      <c r="J461" s="84"/>
      <c r="K461" s="84"/>
      <c r="L461" s="84"/>
    </row>
    <row r="462" spans="1:13" s="17" customFormat="1" ht="13.5">
      <c r="A462" s="80">
        <v>2</v>
      </c>
      <c r="B462" s="8"/>
      <c r="C462" s="81" t="s">
        <v>726</v>
      </c>
      <c r="D462" s="82" t="s">
        <v>25</v>
      </c>
      <c r="E462" s="83">
        <v>73</v>
      </c>
      <c r="F462" s="84"/>
      <c r="G462" s="84"/>
      <c r="H462" s="84"/>
      <c r="I462" s="84"/>
      <c r="J462" s="84"/>
      <c r="K462" s="84"/>
      <c r="L462" s="84"/>
      <c r="M462" s="35"/>
    </row>
    <row r="463" spans="1:12" s="17" customFormat="1" ht="13.5">
      <c r="A463" s="80">
        <v>3</v>
      </c>
      <c r="B463" s="8" t="s">
        <v>1</v>
      </c>
      <c r="C463" s="81" t="s">
        <v>2</v>
      </c>
      <c r="D463" s="82" t="s">
        <v>25</v>
      </c>
      <c r="E463" s="83">
        <f>E461</f>
        <v>73</v>
      </c>
      <c r="F463" s="204"/>
      <c r="G463" s="84"/>
      <c r="H463" s="84"/>
      <c r="I463" s="84"/>
      <c r="J463" s="84"/>
      <c r="K463" s="84"/>
      <c r="L463" s="84"/>
    </row>
    <row r="464" spans="1:13" s="17" customFormat="1" ht="27.75" customHeight="1">
      <c r="A464" s="80">
        <v>4</v>
      </c>
      <c r="B464" s="8" t="s">
        <v>185</v>
      </c>
      <c r="C464" s="81" t="s">
        <v>197</v>
      </c>
      <c r="D464" s="82" t="s">
        <v>25</v>
      </c>
      <c r="E464" s="83">
        <v>33</v>
      </c>
      <c r="F464" s="84"/>
      <c r="G464" s="84"/>
      <c r="H464" s="84"/>
      <c r="I464" s="84"/>
      <c r="J464" s="84"/>
      <c r="K464" s="84"/>
      <c r="L464" s="84"/>
      <c r="M464" s="24"/>
    </row>
    <row r="465" spans="1:13" s="17" customFormat="1" ht="16.5" customHeight="1">
      <c r="A465" s="80">
        <v>5</v>
      </c>
      <c r="B465" s="8" t="s">
        <v>245</v>
      </c>
      <c r="C465" s="81" t="s">
        <v>160</v>
      </c>
      <c r="D465" s="82" t="s">
        <v>25</v>
      </c>
      <c r="E465" s="83">
        <v>2</v>
      </c>
      <c r="F465" s="84"/>
      <c r="G465" s="84"/>
      <c r="H465" s="84"/>
      <c r="I465" s="84"/>
      <c r="J465" s="84"/>
      <c r="K465" s="84"/>
      <c r="L465" s="84"/>
      <c r="M465" s="34"/>
    </row>
    <row r="466" spans="1:12" s="45" customFormat="1" ht="33" customHeight="1">
      <c r="A466" s="80">
        <v>6</v>
      </c>
      <c r="B466" s="8" t="s">
        <v>246</v>
      </c>
      <c r="C466" s="81" t="s">
        <v>196</v>
      </c>
      <c r="D466" s="82" t="s">
        <v>25</v>
      </c>
      <c r="E466" s="83">
        <v>35</v>
      </c>
      <c r="F466" s="204"/>
      <c r="G466" s="84"/>
      <c r="H466" s="84"/>
      <c r="I466" s="84"/>
      <c r="J466" s="84"/>
      <c r="K466" s="84"/>
      <c r="L466" s="84"/>
    </row>
    <row r="467" spans="1:13" s="45" customFormat="1" ht="16.5" customHeight="1">
      <c r="A467" s="80">
        <v>7</v>
      </c>
      <c r="B467" s="8" t="s">
        <v>249</v>
      </c>
      <c r="C467" s="81" t="s">
        <v>79</v>
      </c>
      <c r="D467" s="82" t="s">
        <v>25</v>
      </c>
      <c r="E467" s="416">
        <f>E466</f>
        <v>35</v>
      </c>
      <c r="F467" s="84"/>
      <c r="G467" s="84"/>
      <c r="H467" s="84"/>
      <c r="I467" s="84"/>
      <c r="J467" s="84"/>
      <c r="K467" s="84"/>
      <c r="L467" s="84"/>
      <c r="M467" s="34"/>
    </row>
    <row r="468" spans="1:12" s="17" customFormat="1" ht="13.5">
      <c r="A468" s="82">
        <v>8</v>
      </c>
      <c r="B468" s="8" t="s">
        <v>251</v>
      </c>
      <c r="C468" s="387" t="s">
        <v>252</v>
      </c>
      <c r="D468" s="82" t="s">
        <v>25</v>
      </c>
      <c r="E468" s="209">
        <v>3</v>
      </c>
      <c r="F468" s="452"/>
      <c r="G468" s="452"/>
      <c r="H468" s="452"/>
      <c r="I468" s="452"/>
      <c r="J468" s="452"/>
      <c r="K468" s="452"/>
      <c r="L468" s="452"/>
    </row>
    <row r="469" spans="1:12" s="45" customFormat="1" ht="43.5" customHeight="1">
      <c r="A469" s="82">
        <v>9</v>
      </c>
      <c r="B469" s="8" t="s">
        <v>82</v>
      </c>
      <c r="C469" s="186" t="s">
        <v>253</v>
      </c>
      <c r="D469" s="82" t="s">
        <v>25</v>
      </c>
      <c r="E469" s="209">
        <v>17.5</v>
      </c>
      <c r="F469" s="452"/>
      <c r="G469" s="452"/>
      <c r="H469" s="452"/>
      <c r="I469" s="452"/>
      <c r="J469" s="452"/>
      <c r="K469" s="452"/>
      <c r="L469" s="452"/>
    </row>
    <row r="470" spans="1:12" s="25" customFormat="1" ht="14.25" customHeight="1">
      <c r="A470" s="82">
        <v>10</v>
      </c>
      <c r="B470" s="8"/>
      <c r="C470" s="120" t="s">
        <v>63</v>
      </c>
      <c r="D470" s="80" t="s">
        <v>29</v>
      </c>
      <c r="E470" s="407">
        <v>0.173</v>
      </c>
      <c r="F470" s="452"/>
      <c r="G470" s="452"/>
      <c r="H470" s="452"/>
      <c r="I470" s="452"/>
      <c r="J470" s="452"/>
      <c r="K470" s="452"/>
      <c r="L470" s="452"/>
    </row>
    <row r="471" spans="1:12" s="25" customFormat="1" ht="14.25" customHeight="1">
      <c r="A471" s="82">
        <v>11</v>
      </c>
      <c r="B471" s="8"/>
      <c r="C471" s="120" t="s">
        <v>49</v>
      </c>
      <c r="D471" s="80" t="s">
        <v>29</v>
      </c>
      <c r="E471" s="407">
        <v>1.75</v>
      </c>
      <c r="F471" s="452"/>
      <c r="G471" s="452"/>
      <c r="H471" s="452"/>
      <c r="I471" s="452"/>
      <c r="J471" s="452"/>
      <c r="K471" s="452"/>
      <c r="L471" s="452"/>
    </row>
    <row r="472" spans="1:12" s="17" customFormat="1" ht="13.5">
      <c r="A472" s="82">
        <v>12</v>
      </c>
      <c r="B472" s="8" t="s">
        <v>254</v>
      </c>
      <c r="C472" s="81" t="s">
        <v>255</v>
      </c>
      <c r="D472" s="82" t="s">
        <v>23</v>
      </c>
      <c r="E472" s="209">
        <v>6</v>
      </c>
      <c r="F472" s="452"/>
      <c r="G472" s="452"/>
      <c r="H472" s="452"/>
      <c r="I472" s="452"/>
      <c r="J472" s="452"/>
      <c r="K472" s="452"/>
      <c r="L472" s="452"/>
    </row>
    <row r="473" spans="1:12" s="45" customFormat="1" ht="27">
      <c r="A473" s="82">
        <v>13</v>
      </c>
      <c r="B473" s="8" t="s">
        <v>256</v>
      </c>
      <c r="C473" s="186" t="s">
        <v>257</v>
      </c>
      <c r="D473" s="82" t="s">
        <v>25</v>
      </c>
      <c r="E473" s="209">
        <v>7.5</v>
      </c>
      <c r="F473" s="452"/>
      <c r="G473" s="452"/>
      <c r="H473" s="452"/>
      <c r="I473" s="452"/>
      <c r="J473" s="452"/>
      <c r="K473" s="452"/>
      <c r="L473" s="452"/>
    </row>
    <row r="474" spans="1:12" ht="13.5">
      <c r="A474" s="82">
        <v>14</v>
      </c>
      <c r="B474" s="8"/>
      <c r="C474" s="120" t="s">
        <v>63</v>
      </c>
      <c r="D474" s="80" t="s">
        <v>29</v>
      </c>
      <c r="E474" s="527">
        <v>0.14232</v>
      </c>
      <c r="F474" s="452"/>
      <c r="G474" s="452"/>
      <c r="H474" s="452"/>
      <c r="I474" s="452"/>
      <c r="J474" s="452"/>
      <c r="K474" s="452"/>
      <c r="L474" s="452"/>
    </row>
    <row r="475" spans="1:12" ht="13.5">
      <c r="A475" s="82">
        <v>15</v>
      </c>
      <c r="B475" s="8"/>
      <c r="C475" s="120" t="s">
        <v>49</v>
      </c>
      <c r="D475" s="80" t="s">
        <v>29</v>
      </c>
      <c r="E475" s="402">
        <v>1.1</v>
      </c>
      <c r="F475" s="452"/>
      <c r="G475" s="452"/>
      <c r="H475" s="452"/>
      <c r="I475" s="452"/>
      <c r="J475" s="452"/>
      <c r="K475" s="452"/>
      <c r="L475" s="452"/>
    </row>
    <row r="476" spans="1:13" s="211" customFormat="1" ht="27">
      <c r="A476" s="172">
        <v>16</v>
      </c>
      <c r="B476" s="408" t="s">
        <v>258</v>
      </c>
      <c r="C476" s="476" t="s">
        <v>259</v>
      </c>
      <c r="D476" s="224" t="s">
        <v>38</v>
      </c>
      <c r="E476" s="477">
        <v>0.25</v>
      </c>
      <c r="F476" s="409"/>
      <c r="G476" s="409"/>
      <c r="H476" s="409"/>
      <c r="I476" s="409"/>
      <c r="J476" s="409"/>
      <c r="K476" s="409"/>
      <c r="L476" s="409"/>
      <c r="M476" s="210"/>
    </row>
    <row r="477" spans="1:13" s="19" customFormat="1" ht="27">
      <c r="A477" s="82">
        <v>17</v>
      </c>
      <c r="B477" s="404" t="s">
        <v>260</v>
      </c>
      <c r="C477" s="186" t="s">
        <v>261</v>
      </c>
      <c r="D477" s="224" t="s">
        <v>38</v>
      </c>
      <c r="E477" s="213">
        <v>2</v>
      </c>
      <c r="F477" s="84"/>
      <c r="G477" s="84"/>
      <c r="H477" s="84"/>
      <c r="I477" s="84"/>
      <c r="J477" s="84"/>
      <c r="K477" s="84"/>
      <c r="L477" s="84"/>
      <c r="M477" s="27"/>
    </row>
    <row r="478" spans="1:20" s="163" customFormat="1" ht="27" customHeight="1">
      <c r="A478" s="82">
        <v>18</v>
      </c>
      <c r="B478" s="279" t="s">
        <v>262</v>
      </c>
      <c r="C478" s="151" t="s">
        <v>263</v>
      </c>
      <c r="D478" s="224" t="s">
        <v>20</v>
      </c>
      <c r="E478" s="213">
        <v>2</v>
      </c>
      <c r="F478" s="257"/>
      <c r="G478" s="257"/>
      <c r="H478" s="257"/>
      <c r="I478" s="257"/>
      <c r="J478" s="257"/>
      <c r="K478" s="257"/>
      <c r="L478" s="257"/>
      <c r="M478" s="162"/>
      <c r="N478" s="162"/>
      <c r="O478" s="162"/>
      <c r="P478" s="162"/>
      <c r="Q478" s="162"/>
      <c r="R478" s="162"/>
      <c r="S478" s="162"/>
      <c r="T478" s="162"/>
    </row>
    <row r="479" spans="1:13" ht="13.5">
      <c r="A479" s="114"/>
      <c r="B479" s="115"/>
      <c r="C479" s="93" t="s">
        <v>15</v>
      </c>
      <c r="D479" s="87"/>
      <c r="E479" s="116"/>
      <c r="F479" s="105"/>
      <c r="G479" s="105"/>
      <c r="H479" s="105"/>
      <c r="I479" s="105"/>
      <c r="J479" s="105"/>
      <c r="K479" s="105"/>
      <c r="L479" s="105"/>
      <c r="M479" s="135"/>
    </row>
    <row r="480" spans="1:12" ht="13.5">
      <c r="A480" s="118"/>
      <c r="B480" s="119"/>
      <c r="C480" s="91" t="s">
        <v>754</v>
      </c>
      <c r="D480" s="111" t="s">
        <v>729</v>
      </c>
      <c r="E480" s="195"/>
      <c r="F480" s="105"/>
      <c r="G480" s="105"/>
      <c r="H480" s="105"/>
      <c r="I480" s="105"/>
      <c r="J480" s="105"/>
      <c r="K480" s="105"/>
      <c r="L480" s="105"/>
    </row>
    <row r="481" spans="1:12" ht="13.5">
      <c r="A481" s="118"/>
      <c r="B481" s="119"/>
      <c r="C481" s="93" t="s">
        <v>15</v>
      </c>
      <c r="D481" s="87"/>
      <c r="E481" s="474"/>
      <c r="F481" s="467"/>
      <c r="G481" s="212"/>
      <c r="H481" s="212"/>
      <c r="I481" s="212"/>
      <c r="J481" s="212"/>
      <c r="K481" s="212"/>
      <c r="L481" s="212"/>
    </row>
    <row r="482" spans="1:12" s="54" customFormat="1" ht="13.5">
      <c r="A482" s="118"/>
      <c r="B482" s="119"/>
      <c r="C482" s="91" t="s">
        <v>731</v>
      </c>
      <c r="D482" s="111" t="s">
        <v>729</v>
      </c>
      <c r="E482" s="474"/>
      <c r="F482" s="467"/>
      <c r="G482" s="212"/>
      <c r="H482" s="212"/>
      <c r="I482" s="212"/>
      <c r="J482" s="212"/>
      <c r="K482" s="212"/>
      <c r="L482" s="212"/>
    </row>
    <row r="483" spans="1:12" ht="13.5">
      <c r="A483" s="106"/>
      <c r="B483" s="95"/>
      <c r="C483" s="93" t="s">
        <v>834</v>
      </c>
      <c r="D483" s="95"/>
      <c r="E483" s="475"/>
      <c r="F483" s="460"/>
      <c r="G483" s="461"/>
      <c r="H483" s="461"/>
      <c r="I483" s="461"/>
      <c r="J483" s="461"/>
      <c r="K483" s="461"/>
      <c r="L483" s="461"/>
    </row>
    <row r="484" spans="1:12" s="25" customFormat="1" ht="13.5">
      <c r="A484" s="80"/>
      <c r="B484" s="80"/>
      <c r="C484" s="535" t="s">
        <v>835</v>
      </c>
      <c r="D484" s="82"/>
      <c r="E484" s="458"/>
      <c r="F484" s="459"/>
      <c r="G484" s="459"/>
      <c r="H484" s="459"/>
      <c r="I484" s="459"/>
      <c r="J484" s="459"/>
      <c r="K484" s="459"/>
      <c r="L484" s="468"/>
    </row>
    <row r="485" spans="1:12" s="252" customFormat="1" ht="33">
      <c r="A485" s="248"/>
      <c r="B485" s="248"/>
      <c r="C485" s="249" t="s">
        <v>714</v>
      </c>
      <c r="D485" s="248"/>
      <c r="E485" s="250"/>
      <c r="F485" s="251"/>
      <c r="G485" s="250"/>
      <c r="H485" s="250"/>
      <c r="I485" s="250"/>
      <c r="J485" s="250"/>
      <c r="K485" s="250"/>
      <c r="L485" s="250"/>
    </row>
    <row r="486" spans="1:12" s="252" customFormat="1" ht="16.5">
      <c r="A486" s="248"/>
      <c r="B486" s="248"/>
      <c r="C486" s="249" t="s">
        <v>473</v>
      </c>
      <c r="D486" s="248"/>
      <c r="E486" s="250"/>
      <c r="F486" s="251"/>
      <c r="G486" s="250"/>
      <c r="H486" s="250"/>
      <c r="I486" s="250"/>
      <c r="J486" s="250"/>
      <c r="K486" s="250"/>
      <c r="L486" s="250"/>
    </row>
    <row r="487" spans="1:12" s="153" customFormat="1" ht="13.5">
      <c r="A487" s="82">
        <v>1</v>
      </c>
      <c r="B487" s="78" t="s">
        <v>576</v>
      </c>
      <c r="C487" s="81" t="s">
        <v>362</v>
      </c>
      <c r="D487" s="82" t="s">
        <v>363</v>
      </c>
      <c r="E487" s="100">
        <v>21.56</v>
      </c>
      <c r="F487" s="254"/>
      <c r="G487" s="254"/>
      <c r="H487" s="254"/>
      <c r="I487" s="254"/>
      <c r="J487" s="254"/>
      <c r="K487" s="254"/>
      <c r="L487" s="254"/>
    </row>
    <row r="488" spans="1:12" s="103" customFormat="1" ht="13.5">
      <c r="A488" s="82">
        <v>2</v>
      </c>
      <c r="B488" s="121" t="s">
        <v>81</v>
      </c>
      <c r="C488" s="109" t="s">
        <v>364</v>
      </c>
      <c r="D488" s="82" t="s">
        <v>363</v>
      </c>
      <c r="E488" s="100">
        <v>7.46</v>
      </c>
      <c r="F488" s="100"/>
      <c r="G488" s="100"/>
      <c r="H488" s="100"/>
      <c r="I488" s="100"/>
      <c r="J488" s="100"/>
      <c r="K488" s="100"/>
      <c r="L488" s="100"/>
    </row>
    <row r="489" spans="1:12" s="75" customFormat="1" ht="25.5">
      <c r="A489" s="82">
        <v>3</v>
      </c>
      <c r="B489" s="253" t="s">
        <v>365</v>
      </c>
      <c r="C489" s="109" t="s">
        <v>366</v>
      </c>
      <c r="D489" s="82" t="s">
        <v>363</v>
      </c>
      <c r="E489" s="100">
        <f>(E487-E488)</f>
        <v>14.099999999999998</v>
      </c>
      <c r="F489" s="254"/>
      <c r="G489" s="254"/>
      <c r="H489" s="254"/>
      <c r="I489" s="254"/>
      <c r="J489" s="254"/>
      <c r="K489" s="254"/>
      <c r="L489" s="254"/>
    </row>
    <row r="490" spans="1:12" s="98" customFormat="1" ht="13.5">
      <c r="A490" s="82">
        <v>4</v>
      </c>
      <c r="B490" s="82"/>
      <c r="C490" s="109" t="s">
        <v>831</v>
      </c>
      <c r="D490" s="82" t="s">
        <v>363</v>
      </c>
      <c r="E490" s="100">
        <f>E489</f>
        <v>14.099999999999998</v>
      </c>
      <c r="F490" s="254"/>
      <c r="G490" s="254"/>
      <c r="H490" s="254"/>
      <c r="I490" s="254"/>
      <c r="J490" s="430"/>
      <c r="K490" s="254"/>
      <c r="L490" s="254"/>
    </row>
    <row r="491" spans="1:14" s="112" customFormat="1" ht="13.5" customHeight="1">
      <c r="A491" s="82">
        <v>5</v>
      </c>
      <c r="B491" s="78" t="s">
        <v>1</v>
      </c>
      <c r="C491" s="81" t="s">
        <v>367</v>
      </c>
      <c r="D491" s="82" t="s">
        <v>363</v>
      </c>
      <c r="E491" s="100">
        <f>E487-E488</f>
        <v>14.099999999999998</v>
      </c>
      <c r="F491" s="100"/>
      <c r="G491" s="100"/>
      <c r="H491" s="100"/>
      <c r="I491" s="100"/>
      <c r="J491" s="100"/>
      <c r="K491" s="100"/>
      <c r="L491" s="100"/>
      <c r="N491" s="255"/>
    </row>
    <row r="492" spans="1:12" s="153" customFormat="1" ht="13.5">
      <c r="A492" s="82">
        <v>6</v>
      </c>
      <c r="B492" s="78" t="s">
        <v>368</v>
      </c>
      <c r="C492" s="81" t="s">
        <v>369</v>
      </c>
      <c r="D492" s="82" t="s">
        <v>363</v>
      </c>
      <c r="E492" s="100">
        <v>1.96</v>
      </c>
      <c r="F492" s="100"/>
      <c r="G492" s="100"/>
      <c r="H492" s="100"/>
      <c r="I492" s="100"/>
      <c r="J492" s="100"/>
      <c r="K492" s="100"/>
      <c r="L492" s="100"/>
    </row>
    <row r="493" spans="1:12" s="103" customFormat="1" ht="27">
      <c r="A493" s="82">
        <v>7</v>
      </c>
      <c r="B493" s="78" t="s">
        <v>370</v>
      </c>
      <c r="C493" s="81" t="s">
        <v>371</v>
      </c>
      <c r="D493" s="82" t="s">
        <v>363</v>
      </c>
      <c r="E493" s="84">
        <v>6.81</v>
      </c>
      <c r="F493" s="254"/>
      <c r="G493" s="254"/>
      <c r="H493" s="254"/>
      <c r="I493" s="254"/>
      <c r="J493" s="254"/>
      <c r="K493" s="254"/>
      <c r="L493" s="254"/>
    </row>
    <row r="494" spans="1:12" s="112" customFormat="1" ht="14.25" customHeight="1">
      <c r="A494" s="82">
        <v>8</v>
      </c>
      <c r="B494" s="78"/>
      <c r="C494" s="109" t="s">
        <v>372</v>
      </c>
      <c r="D494" s="82" t="s">
        <v>24</v>
      </c>
      <c r="E494" s="100">
        <v>11.63</v>
      </c>
      <c r="F494" s="172"/>
      <c r="G494" s="254"/>
      <c r="H494" s="254"/>
      <c r="I494" s="254"/>
      <c r="J494" s="254"/>
      <c r="K494" s="254"/>
      <c r="L494" s="254"/>
    </row>
    <row r="495" spans="1:12" s="112" customFormat="1" ht="14.25" customHeight="1">
      <c r="A495" s="82">
        <v>9</v>
      </c>
      <c r="B495" s="78"/>
      <c r="C495" s="109" t="s">
        <v>373</v>
      </c>
      <c r="D495" s="82" t="s">
        <v>24</v>
      </c>
      <c r="E495" s="100">
        <v>711.54</v>
      </c>
      <c r="F495" s="172"/>
      <c r="G495" s="254"/>
      <c r="H495" s="254"/>
      <c r="I495" s="254"/>
      <c r="J495" s="254"/>
      <c r="K495" s="254"/>
      <c r="L495" s="254"/>
    </row>
    <row r="496" spans="1:12" s="153" customFormat="1" ht="13.5">
      <c r="A496" s="82">
        <v>10</v>
      </c>
      <c r="B496" s="78" t="s">
        <v>374</v>
      </c>
      <c r="C496" s="81" t="s">
        <v>375</v>
      </c>
      <c r="D496" s="82" t="s">
        <v>29</v>
      </c>
      <c r="E496" s="528">
        <f>4.08*13/1000</f>
        <v>0.05304</v>
      </c>
      <c r="F496" s="82"/>
      <c r="G496" s="84"/>
      <c r="H496" s="83"/>
      <c r="I496" s="84"/>
      <c r="J496" s="83"/>
      <c r="K496" s="84"/>
      <c r="L496" s="84"/>
    </row>
    <row r="497" spans="1:12" s="54" customFormat="1" ht="13.5">
      <c r="A497" s="82">
        <v>11</v>
      </c>
      <c r="B497" s="122" t="s">
        <v>80</v>
      </c>
      <c r="C497" s="81" t="s">
        <v>376</v>
      </c>
      <c r="D497" s="82" t="s">
        <v>29</v>
      </c>
      <c r="E497" s="242">
        <f>(140.22*2+55.29+160.77)/1000</f>
        <v>0.4965</v>
      </c>
      <c r="F497" s="254"/>
      <c r="G497" s="254"/>
      <c r="H497" s="254"/>
      <c r="I497" s="254"/>
      <c r="J497" s="254"/>
      <c r="K497" s="254"/>
      <c r="L497" s="254"/>
    </row>
    <row r="498" spans="1:12" s="256" customFormat="1" ht="40.5">
      <c r="A498" s="149">
        <v>12</v>
      </c>
      <c r="B498" s="122" t="s">
        <v>80</v>
      </c>
      <c r="C498" s="81" t="s">
        <v>377</v>
      </c>
      <c r="D498" s="149" t="s">
        <v>29</v>
      </c>
      <c r="E498" s="242">
        <f>276.06/1000</f>
        <v>0.27606</v>
      </c>
      <c r="F498" s="377"/>
      <c r="G498" s="377"/>
      <c r="H498" s="377"/>
      <c r="I498" s="377"/>
      <c r="J498" s="377"/>
      <c r="K498" s="377"/>
      <c r="L498" s="377"/>
    </row>
    <row r="499" spans="1:12" s="256" customFormat="1" ht="27">
      <c r="A499" s="149">
        <v>13</v>
      </c>
      <c r="B499" s="122" t="s">
        <v>378</v>
      </c>
      <c r="C499" s="81" t="s">
        <v>379</v>
      </c>
      <c r="D499" s="149" t="s">
        <v>29</v>
      </c>
      <c r="E499" s="241">
        <f>289.1/1000</f>
        <v>0.2891</v>
      </c>
      <c r="F499" s="377"/>
      <c r="G499" s="377"/>
      <c r="H499" s="377"/>
      <c r="I499" s="377"/>
      <c r="J499" s="377"/>
      <c r="K499" s="377"/>
      <c r="L499" s="377"/>
    </row>
    <row r="500" spans="1:12" s="256" customFormat="1" ht="27">
      <c r="A500" s="99">
        <v>14</v>
      </c>
      <c r="B500" s="82" t="s">
        <v>290</v>
      </c>
      <c r="C500" s="81" t="s">
        <v>380</v>
      </c>
      <c r="D500" s="99" t="s">
        <v>29</v>
      </c>
      <c r="E500" s="242">
        <f>E497+E498+E499</f>
        <v>1.06166</v>
      </c>
      <c r="F500" s="377"/>
      <c r="G500" s="377"/>
      <c r="H500" s="377"/>
      <c r="I500" s="377"/>
      <c r="J500" s="377"/>
      <c r="K500" s="377"/>
      <c r="L500" s="377"/>
    </row>
    <row r="501" spans="1:12" s="153" customFormat="1" ht="13.5">
      <c r="A501" s="82">
        <v>15</v>
      </c>
      <c r="B501" s="78" t="s">
        <v>368</v>
      </c>
      <c r="C501" s="81" t="s">
        <v>369</v>
      </c>
      <c r="D501" s="82" t="s">
        <v>363</v>
      </c>
      <c r="E501" s="100">
        <v>1.96</v>
      </c>
      <c r="F501" s="100"/>
      <c r="G501" s="100"/>
      <c r="H501" s="100"/>
      <c r="I501" s="100"/>
      <c r="J501" s="100"/>
      <c r="K501" s="100"/>
      <c r="L501" s="100"/>
    </row>
    <row r="502" spans="1:12" s="112" customFormat="1" ht="40.5">
      <c r="A502" s="82">
        <v>16</v>
      </c>
      <c r="B502" s="122" t="s">
        <v>381</v>
      </c>
      <c r="C502" s="81" t="s">
        <v>382</v>
      </c>
      <c r="D502" s="82" t="s">
        <v>383</v>
      </c>
      <c r="E502" s="411">
        <v>37.1</v>
      </c>
      <c r="F502" s="100"/>
      <c r="G502" s="100"/>
      <c r="H502" s="100"/>
      <c r="I502" s="100"/>
      <c r="J502" s="100"/>
      <c r="K502" s="100"/>
      <c r="L502" s="100"/>
    </row>
    <row r="503" spans="1:12" s="112" customFormat="1" ht="40.5">
      <c r="A503" s="82">
        <v>17</v>
      </c>
      <c r="B503" s="122" t="s">
        <v>384</v>
      </c>
      <c r="C503" s="413" t="s">
        <v>385</v>
      </c>
      <c r="D503" s="82" t="s">
        <v>383</v>
      </c>
      <c r="E503" s="411">
        <v>20</v>
      </c>
      <c r="F503" s="100"/>
      <c r="G503" s="100"/>
      <c r="H503" s="100"/>
      <c r="I503" s="100"/>
      <c r="J503" s="100"/>
      <c r="K503" s="100"/>
      <c r="L503" s="100"/>
    </row>
    <row r="504" spans="1:12" s="112" customFormat="1" ht="27">
      <c r="A504" s="82">
        <v>18</v>
      </c>
      <c r="B504" s="78" t="s">
        <v>52</v>
      </c>
      <c r="C504" s="81" t="s">
        <v>386</v>
      </c>
      <c r="D504" s="82" t="s">
        <v>383</v>
      </c>
      <c r="E504" s="84">
        <f>0.3*0.8</f>
        <v>0.24</v>
      </c>
      <c r="F504" s="100"/>
      <c r="G504" s="100"/>
      <c r="H504" s="100"/>
      <c r="I504" s="100"/>
      <c r="J504" s="100"/>
      <c r="K504" s="100"/>
      <c r="L504" s="100"/>
    </row>
    <row r="505" spans="1:12" s="103" customFormat="1" ht="13.5">
      <c r="A505" s="82">
        <v>19</v>
      </c>
      <c r="B505" s="122" t="s">
        <v>387</v>
      </c>
      <c r="C505" s="81" t="s">
        <v>388</v>
      </c>
      <c r="D505" s="82" t="s">
        <v>29</v>
      </c>
      <c r="E505" s="241">
        <v>0.0252</v>
      </c>
      <c r="F505" s="82"/>
      <c r="G505" s="84"/>
      <c r="H505" s="83"/>
      <c r="I505" s="84"/>
      <c r="J505" s="83"/>
      <c r="K505" s="84"/>
      <c r="L505" s="84"/>
    </row>
    <row r="506" spans="1:12" s="103" customFormat="1" ht="29.25" customHeight="1">
      <c r="A506" s="82">
        <v>20</v>
      </c>
      <c r="B506" s="78" t="s">
        <v>3</v>
      </c>
      <c r="C506" s="81" t="s">
        <v>389</v>
      </c>
      <c r="D506" s="82" t="s">
        <v>383</v>
      </c>
      <c r="E506" s="84">
        <v>0.84</v>
      </c>
      <c r="F506" s="82"/>
      <c r="G506" s="84"/>
      <c r="H506" s="83"/>
      <c r="I506" s="84"/>
      <c r="J506" s="83"/>
      <c r="K506" s="84"/>
      <c r="L506" s="84"/>
    </row>
    <row r="507" spans="1:12" s="153" customFormat="1" ht="30" customHeight="1">
      <c r="A507" s="82">
        <v>21</v>
      </c>
      <c r="B507" s="78" t="s">
        <v>368</v>
      </c>
      <c r="C507" s="81" t="s">
        <v>390</v>
      </c>
      <c r="D507" s="82" t="s">
        <v>363</v>
      </c>
      <c r="E507" s="84">
        <f>40*0.1</f>
        <v>4</v>
      </c>
      <c r="F507" s="100"/>
      <c r="G507" s="100"/>
      <c r="H507" s="100"/>
      <c r="I507" s="100"/>
      <c r="J507" s="100"/>
      <c r="K507" s="100"/>
      <c r="L507" s="100"/>
    </row>
    <row r="508" spans="1:12" s="258" customFormat="1" ht="33">
      <c r="A508" s="149"/>
      <c r="B508" s="149"/>
      <c r="C508" s="249" t="s">
        <v>391</v>
      </c>
      <c r="D508" s="149"/>
      <c r="E508" s="257"/>
      <c r="F508" s="257"/>
      <c r="G508" s="257"/>
      <c r="H508" s="257"/>
      <c r="I508" s="257"/>
      <c r="J508" s="257"/>
      <c r="K508" s="257"/>
      <c r="L508" s="257"/>
    </row>
    <row r="509" spans="1:12" s="98" customFormat="1" ht="13.5">
      <c r="A509" s="82">
        <v>1</v>
      </c>
      <c r="B509" s="121" t="s">
        <v>39</v>
      </c>
      <c r="C509" s="81" t="s">
        <v>392</v>
      </c>
      <c r="D509" s="82" t="s">
        <v>38</v>
      </c>
      <c r="E509" s="100">
        <v>1</v>
      </c>
      <c r="F509" s="100"/>
      <c r="G509" s="289"/>
      <c r="H509" s="100"/>
      <c r="I509" s="100"/>
      <c r="J509" s="100"/>
      <c r="K509" s="100"/>
      <c r="L509" s="100"/>
    </row>
    <row r="510" spans="1:12" s="98" customFormat="1" ht="13.5">
      <c r="A510" s="82">
        <v>2</v>
      </c>
      <c r="B510" s="121" t="s">
        <v>41</v>
      </c>
      <c r="C510" s="81" t="s">
        <v>393</v>
      </c>
      <c r="D510" s="82" t="s">
        <v>38</v>
      </c>
      <c r="E510" s="100">
        <v>9</v>
      </c>
      <c r="F510" s="100"/>
      <c r="G510" s="289"/>
      <c r="H510" s="100"/>
      <c r="I510" s="100"/>
      <c r="J510" s="100"/>
      <c r="K510" s="100"/>
      <c r="L510" s="100"/>
    </row>
    <row r="511" spans="1:12" s="98" customFormat="1" ht="13.5">
      <c r="A511" s="82">
        <v>3</v>
      </c>
      <c r="B511" s="121" t="s">
        <v>47</v>
      </c>
      <c r="C511" s="81" t="s">
        <v>394</v>
      </c>
      <c r="D511" s="82" t="s">
        <v>38</v>
      </c>
      <c r="E511" s="100">
        <v>6</v>
      </c>
      <c r="F511" s="100"/>
      <c r="G511" s="289"/>
      <c r="H511" s="100"/>
      <c r="I511" s="100"/>
      <c r="J511" s="100"/>
      <c r="K511" s="100"/>
      <c r="L511" s="100"/>
    </row>
    <row r="512" spans="1:12" s="98" customFormat="1" ht="13.5">
      <c r="A512" s="82">
        <v>4</v>
      </c>
      <c r="B512" s="121" t="s">
        <v>47</v>
      </c>
      <c r="C512" s="81" t="s">
        <v>395</v>
      </c>
      <c r="D512" s="82" t="s">
        <v>38</v>
      </c>
      <c r="E512" s="100">
        <v>3</v>
      </c>
      <c r="F512" s="100"/>
      <c r="G512" s="289"/>
      <c r="H512" s="100"/>
      <c r="I512" s="100"/>
      <c r="J512" s="100"/>
      <c r="K512" s="100"/>
      <c r="L512" s="100"/>
    </row>
    <row r="513" spans="1:12" s="98" customFormat="1" ht="13.5">
      <c r="A513" s="82">
        <v>5</v>
      </c>
      <c r="B513" s="121" t="s">
        <v>134</v>
      </c>
      <c r="C513" s="81" t="s">
        <v>396</v>
      </c>
      <c r="D513" s="82" t="s">
        <v>38</v>
      </c>
      <c r="E513" s="100">
        <v>5</v>
      </c>
      <c r="F513" s="100"/>
      <c r="G513" s="289"/>
      <c r="H513" s="100"/>
      <c r="I513" s="100"/>
      <c r="J513" s="100"/>
      <c r="K513" s="100"/>
      <c r="L513" s="100"/>
    </row>
    <row r="514" spans="1:12" s="98" customFormat="1" ht="13.5">
      <c r="A514" s="82">
        <v>6</v>
      </c>
      <c r="B514" s="121"/>
      <c r="C514" s="109" t="s">
        <v>397</v>
      </c>
      <c r="D514" s="82" t="s">
        <v>43</v>
      </c>
      <c r="E514" s="100">
        <v>1</v>
      </c>
      <c r="F514" s="100"/>
      <c r="G514" s="100"/>
      <c r="H514" s="100"/>
      <c r="I514" s="100"/>
      <c r="J514" s="100"/>
      <c r="K514" s="100"/>
      <c r="L514" s="100"/>
    </row>
    <row r="515" spans="1:12" s="98" customFormat="1" ht="13.5">
      <c r="A515" s="82">
        <v>7</v>
      </c>
      <c r="B515" s="121"/>
      <c r="C515" s="109" t="s">
        <v>398</v>
      </c>
      <c r="D515" s="82" t="s">
        <v>43</v>
      </c>
      <c r="E515" s="100">
        <v>1</v>
      </c>
      <c r="F515" s="100"/>
      <c r="G515" s="100"/>
      <c r="H515" s="100"/>
      <c r="I515" s="100"/>
      <c r="J515" s="100"/>
      <c r="K515" s="100"/>
      <c r="L515" s="100"/>
    </row>
    <row r="516" spans="1:12" s="98" customFormat="1" ht="13.5">
      <c r="A516" s="82">
        <v>8</v>
      </c>
      <c r="B516" s="121"/>
      <c r="C516" s="109" t="s">
        <v>399</v>
      </c>
      <c r="D516" s="82" t="s">
        <v>43</v>
      </c>
      <c r="E516" s="100">
        <v>1</v>
      </c>
      <c r="F516" s="100"/>
      <c r="G516" s="100"/>
      <c r="H516" s="100"/>
      <c r="I516" s="100"/>
      <c r="J516" s="100"/>
      <c r="K516" s="100"/>
      <c r="L516" s="100"/>
    </row>
    <row r="517" spans="1:12" s="98" customFormat="1" ht="13.5">
      <c r="A517" s="82">
        <v>9</v>
      </c>
      <c r="B517" s="121"/>
      <c r="C517" s="109" t="s">
        <v>400</v>
      </c>
      <c r="D517" s="82" t="s">
        <v>43</v>
      </c>
      <c r="E517" s="100">
        <v>1</v>
      </c>
      <c r="F517" s="100"/>
      <c r="G517" s="100"/>
      <c r="H517" s="100"/>
      <c r="I517" s="100"/>
      <c r="J517" s="100"/>
      <c r="K517" s="100"/>
      <c r="L517" s="100"/>
    </row>
    <row r="518" spans="1:12" s="98" customFormat="1" ht="13.5">
      <c r="A518" s="82">
        <v>10</v>
      </c>
      <c r="B518" s="121"/>
      <c r="C518" s="109" t="s">
        <v>401</v>
      </c>
      <c r="D518" s="82" t="s">
        <v>43</v>
      </c>
      <c r="E518" s="100">
        <v>1</v>
      </c>
      <c r="F518" s="100"/>
      <c r="G518" s="100"/>
      <c r="H518" s="100"/>
      <c r="I518" s="100"/>
      <c r="J518" s="100"/>
      <c r="K518" s="100"/>
      <c r="L518" s="100"/>
    </row>
    <row r="519" spans="1:12" s="98" customFormat="1" ht="13.5">
      <c r="A519" s="82">
        <v>11</v>
      </c>
      <c r="B519" s="122"/>
      <c r="C519" s="109" t="s">
        <v>402</v>
      </c>
      <c r="D519" s="82" t="s">
        <v>43</v>
      </c>
      <c r="E519" s="100">
        <v>6</v>
      </c>
      <c r="F519" s="100"/>
      <c r="G519" s="100"/>
      <c r="H519" s="100"/>
      <c r="I519" s="100"/>
      <c r="J519" s="100"/>
      <c r="K519" s="100"/>
      <c r="L519" s="100"/>
    </row>
    <row r="520" spans="1:12" s="98" customFormat="1" ht="13.5">
      <c r="A520" s="82">
        <v>12</v>
      </c>
      <c r="B520" s="122"/>
      <c r="C520" s="109" t="s">
        <v>403</v>
      </c>
      <c r="D520" s="82" t="s">
        <v>43</v>
      </c>
      <c r="E520" s="100">
        <v>2</v>
      </c>
      <c r="F520" s="100"/>
      <c r="G520" s="100"/>
      <c r="H520" s="100"/>
      <c r="I520" s="100"/>
      <c r="J520" s="100"/>
      <c r="K520" s="100"/>
      <c r="L520" s="100"/>
    </row>
    <row r="521" spans="1:12" s="98" customFormat="1" ht="13.5">
      <c r="A521" s="82">
        <v>13</v>
      </c>
      <c r="B521" s="122"/>
      <c r="C521" s="109" t="s">
        <v>404</v>
      </c>
      <c r="D521" s="82" t="s">
        <v>43</v>
      </c>
      <c r="E521" s="100">
        <v>1</v>
      </c>
      <c r="F521" s="100"/>
      <c r="G521" s="100"/>
      <c r="H521" s="100"/>
      <c r="I521" s="100"/>
      <c r="J521" s="100"/>
      <c r="K521" s="100"/>
      <c r="L521" s="100"/>
    </row>
    <row r="522" spans="1:12" s="98" customFormat="1" ht="13.5">
      <c r="A522" s="82">
        <v>14</v>
      </c>
      <c r="B522" s="122"/>
      <c r="C522" s="109" t="s">
        <v>405</v>
      </c>
      <c r="D522" s="82" t="s">
        <v>43</v>
      </c>
      <c r="E522" s="100">
        <v>3</v>
      </c>
      <c r="F522" s="100"/>
      <c r="G522" s="100"/>
      <c r="H522" s="100"/>
      <c r="I522" s="100"/>
      <c r="J522" s="100"/>
      <c r="K522" s="100"/>
      <c r="L522" s="100"/>
    </row>
    <row r="523" spans="1:12" s="98" customFormat="1" ht="13.5">
      <c r="A523" s="82">
        <v>15</v>
      </c>
      <c r="B523" s="122"/>
      <c r="C523" s="109" t="s">
        <v>406</v>
      </c>
      <c r="D523" s="82" t="s">
        <v>43</v>
      </c>
      <c r="E523" s="100">
        <v>7</v>
      </c>
      <c r="F523" s="100"/>
      <c r="G523" s="100"/>
      <c r="H523" s="100"/>
      <c r="I523" s="100"/>
      <c r="J523" s="100"/>
      <c r="K523" s="100"/>
      <c r="L523" s="100"/>
    </row>
    <row r="524" spans="1:12" s="98" customFormat="1" ht="14.25" customHeight="1">
      <c r="A524" s="82">
        <v>16</v>
      </c>
      <c r="B524" s="376"/>
      <c r="C524" s="260" t="s">
        <v>407</v>
      </c>
      <c r="D524" s="82" t="s">
        <v>43</v>
      </c>
      <c r="E524" s="257">
        <v>1</v>
      </c>
      <c r="F524" s="100"/>
      <c r="G524" s="100"/>
      <c r="H524" s="100"/>
      <c r="I524" s="100"/>
      <c r="J524" s="100"/>
      <c r="K524" s="100"/>
      <c r="L524" s="100"/>
    </row>
    <row r="525" spans="1:12" s="98" customFormat="1" ht="13.5">
      <c r="A525" s="82">
        <v>17</v>
      </c>
      <c r="B525" s="121"/>
      <c r="C525" s="109" t="s">
        <v>408</v>
      </c>
      <c r="D525" s="82" t="s">
        <v>43</v>
      </c>
      <c r="E525" s="100">
        <v>1</v>
      </c>
      <c r="F525" s="100"/>
      <c r="G525" s="100"/>
      <c r="H525" s="100"/>
      <c r="I525" s="100"/>
      <c r="J525" s="100"/>
      <c r="K525" s="100"/>
      <c r="L525" s="100"/>
    </row>
    <row r="526" spans="1:12" s="98" customFormat="1" ht="13.5">
      <c r="A526" s="82">
        <v>18</v>
      </c>
      <c r="B526" s="121"/>
      <c r="C526" s="109" t="s">
        <v>409</v>
      </c>
      <c r="D526" s="82" t="s">
        <v>43</v>
      </c>
      <c r="E526" s="100">
        <v>1</v>
      </c>
      <c r="F526" s="100"/>
      <c r="G526" s="100"/>
      <c r="H526" s="100"/>
      <c r="I526" s="100"/>
      <c r="J526" s="100"/>
      <c r="K526" s="100"/>
      <c r="L526" s="100"/>
    </row>
    <row r="527" spans="1:12" s="98" customFormat="1" ht="13.5">
      <c r="A527" s="82">
        <v>19</v>
      </c>
      <c r="B527" s="121"/>
      <c r="C527" s="109" t="s">
        <v>410</v>
      </c>
      <c r="D527" s="82" t="s">
        <v>43</v>
      </c>
      <c r="E527" s="100">
        <v>1</v>
      </c>
      <c r="F527" s="100"/>
      <c r="G527" s="100"/>
      <c r="H527" s="100"/>
      <c r="I527" s="100"/>
      <c r="J527" s="100"/>
      <c r="K527" s="100"/>
      <c r="L527" s="100"/>
    </row>
    <row r="528" spans="1:12" s="54" customFormat="1" ht="13.5">
      <c r="A528" s="82">
        <v>20</v>
      </c>
      <c r="B528" s="121" t="s">
        <v>411</v>
      </c>
      <c r="C528" s="81" t="s">
        <v>412</v>
      </c>
      <c r="D528" s="82" t="s">
        <v>43</v>
      </c>
      <c r="E528" s="100">
        <v>1</v>
      </c>
      <c r="F528" s="100"/>
      <c r="G528" s="289"/>
      <c r="H528" s="100"/>
      <c r="I528" s="100"/>
      <c r="J528" s="100"/>
      <c r="K528" s="100"/>
      <c r="L528" s="100"/>
    </row>
    <row r="529" spans="1:12" s="152" customFormat="1" ht="13.5">
      <c r="A529" s="149">
        <v>21</v>
      </c>
      <c r="B529" s="121" t="s">
        <v>42</v>
      </c>
      <c r="C529" s="151" t="s">
        <v>99</v>
      </c>
      <c r="D529" s="149" t="s">
        <v>43</v>
      </c>
      <c r="E529" s="377">
        <v>1</v>
      </c>
      <c r="F529" s="377"/>
      <c r="G529" s="377"/>
      <c r="H529" s="377"/>
      <c r="I529" s="377"/>
      <c r="J529" s="377"/>
      <c r="K529" s="377"/>
      <c r="L529" s="377"/>
    </row>
    <row r="530" spans="1:12" s="152" customFormat="1" ht="13.5">
      <c r="A530" s="149">
        <v>22</v>
      </c>
      <c r="B530" s="121" t="s">
        <v>42</v>
      </c>
      <c r="C530" s="151" t="s">
        <v>242</v>
      </c>
      <c r="D530" s="149" t="s">
        <v>43</v>
      </c>
      <c r="E530" s="377">
        <v>2</v>
      </c>
      <c r="F530" s="377"/>
      <c r="G530" s="377"/>
      <c r="H530" s="377"/>
      <c r="I530" s="377"/>
      <c r="J530" s="377"/>
      <c r="K530" s="377"/>
      <c r="L530" s="377"/>
    </row>
    <row r="531" spans="1:12" s="152" customFormat="1" ht="13.5">
      <c r="A531" s="149">
        <v>23</v>
      </c>
      <c r="B531" s="121" t="s">
        <v>42</v>
      </c>
      <c r="C531" s="151" t="s">
        <v>413</v>
      </c>
      <c r="D531" s="149" t="s">
        <v>43</v>
      </c>
      <c r="E531" s="377">
        <v>1</v>
      </c>
      <c r="F531" s="377"/>
      <c r="G531" s="377"/>
      <c r="H531" s="377"/>
      <c r="I531" s="377"/>
      <c r="J531" s="377"/>
      <c r="K531" s="377"/>
      <c r="L531" s="377"/>
    </row>
    <row r="532" spans="1:12" s="152" customFormat="1" ht="13.5">
      <c r="A532" s="149">
        <v>24</v>
      </c>
      <c r="B532" s="121" t="s">
        <v>42</v>
      </c>
      <c r="C532" s="151" t="s">
        <v>414</v>
      </c>
      <c r="D532" s="149" t="s">
        <v>43</v>
      </c>
      <c r="E532" s="377">
        <v>2</v>
      </c>
      <c r="F532" s="377"/>
      <c r="G532" s="377"/>
      <c r="H532" s="377"/>
      <c r="I532" s="377"/>
      <c r="J532" s="377"/>
      <c r="K532" s="377"/>
      <c r="L532" s="377"/>
    </row>
    <row r="533" spans="1:12" s="98" customFormat="1" ht="13.5">
      <c r="A533" s="82">
        <v>25</v>
      </c>
      <c r="B533" s="121" t="s">
        <v>415</v>
      </c>
      <c r="C533" s="81" t="s">
        <v>416</v>
      </c>
      <c r="D533" s="82" t="s">
        <v>43</v>
      </c>
      <c r="E533" s="100">
        <v>1</v>
      </c>
      <c r="F533" s="81"/>
      <c r="G533" s="247"/>
      <c r="H533" s="83"/>
      <c r="I533" s="84"/>
      <c r="J533" s="83"/>
      <c r="K533" s="84"/>
      <c r="L533" s="84"/>
    </row>
    <row r="534" spans="1:12" s="98" customFormat="1" ht="13.5">
      <c r="A534" s="82">
        <v>26</v>
      </c>
      <c r="B534" s="121" t="s">
        <v>42</v>
      </c>
      <c r="C534" s="81" t="s">
        <v>417</v>
      </c>
      <c r="D534" s="82" t="s">
        <v>43</v>
      </c>
      <c r="E534" s="100">
        <v>1</v>
      </c>
      <c r="F534" s="100"/>
      <c r="G534" s="289"/>
      <c r="H534" s="100"/>
      <c r="I534" s="100"/>
      <c r="J534" s="100"/>
      <c r="K534" s="100"/>
      <c r="L534" s="100"/>
    </row>
    <row r="535" spans="1:12" s="98" customFormat="1" ht="13.5">
      <c r="A535" s="82">
        <v>27</v>
      </c>
      <c r="B535" s="121" t="s">
        <v>42</v>
      </c>
      <c r="C535" s="81" t="s">
        <v>418</v>
      </c>
      <c r="D535" s="82" t="s">
        <v>43</v>
      </c>
      <c r="E535" s="100">
        <v>1</v>
      </c>
      <c r="F535" s="100"/>
      <c r="G535" s="289"/>
      <c r="H535" s="100"/>
      <c r="I535" s="100"/>
      <c r="J535" s="100"/>
      <c r="K535" s="100"/>
      <c r="L535" s="100"/>
    </row>
    <row r="536" spans="1:12" s="261" customFormat="1" ht="13.5">
      <c r="A536" s="378">
        <v>28</v>
      </c>
      <c r="B536" s="379" t="s">
        <v>419</v>
      </c>
      <c r="C536" s="186" t="s">
        <v>420</v>
      </c>
      <c r="D536" s="149" t="s">
        <v>112</v>
      </c>
      <c r="E536" s="257">
        <v>1</v>
      </c>
      <c r="F536" s="377"/>
      <c r="G536" s="380"/>
      <c r="H536" s="377"/>
      <c r="I536" s="377"/>
      <c r="J536" s="377"/>
      <c r="K536" s="377"/>
      <c r="L536" s="377"/>
    </row>
    <row r="537" spans="1:12" s="256" customFormat="1" ht="61.5" customHeight="1">
      <c r="A537" s="378">
        <v>29</v>
      </c>
      <c r="B537" s="382" t="s">
        <v>421</v>
      </c>
      <c r="C537" s="186" t="s">
        <v>422</v>
      </c>
      <c r="D537" s="224" t="s">
        <v>102</v>
      </c>
      <c r="E537" s="384">
        <v>1</v>
      </c>
      <c r="F537" s="383"/>
      <c r="G537" s="383"/>
      <c r="H537" s="383"/>
      <c r="I537" s="257"/>
      <c r="J537" s="257"/>
      <c r="K537" s="257"/>
      <c r="L537" s="257"/>
    </row>
    <row r="538" spans="1:12" s="262" customFormat="1" ht="29.25">
      <c r="A538" s="224">
        <v>30</v>
      </c>
      <c r="B538" s="385" t="s">
        <v>423</v>
      </c>
      <c r="C538" s="358" t="s">
        <v>424</v>
      </c>
      <c r="D538" s="149" t="s">
        <v>102</v>
      </c>
      <c r="E538" s="529">
        <v>1</v>
      </c>
      <c r="F538" s="377"/>
      <c r="G538" s="377"/>
      <c r="H538" s="377"/>
      <c r="I538" s="377"/>
      <c r="J538" s="377"/>
      <c r="K538" s="377"/>
      <c r="L538" s="377"/>
    </row>
    <row r="539" spans="1:12" s="258" customFormat="1" ht="93.75" customHeight="1">
      <c r="A539" s="378">
        <v>31</v>
      </c>
      <c r="B539" s="121" t="s">
        <v>528</v>
      </c>
      <c r="C539" s="186" t="s">
        <v>529</v>
      </c>
      <c r="D539" s="224" t="s">
        <v>102</v>
      </c>
      <c r="E539" s="84">
        <v>1</v>
      </c>
      <c r="F539" s="386"/>
      <c r="G539" s="386"/>
      <c r="H539" s="386"/>
      <c r="I539" s="377"/>
      <c r="J539" s="377"/>
      <c r="K539" s="377"/>
      <c r="L539" s="377"/>
    </row>
    <row r="540" spans="1:12" s="113" customFormat="1" ht="18" customHeight="1">
      <c r="A540" s="378">
        <v>32</v>
      </c>
      <c r="B540" s="201" t="s">
        <v>478</v>
      </c>
      <c r="C540" s="186" t="s">
        <v>530</v>
      </c>
      <c r="D540" s="149" t="s">
        <v>43</v>
      </c>
      <c r="E540" s="185">
        <v>1</v>
      </c>
      <c r="F540" s="213"/>
      <c r="G540" s="294"/>
      <c r="H540" s="213"/>
      <c r="I540" s="213"/>
      <c r="J540" s="213"/>
      <c r="K540" s="213"/>
      <c r="L540" s="213"/>
    </row>
    <row r="541" spans="1:12" s="73" customFormat="1" ht="13.5">
      <c r="A541" s="378">
        <v>33</v>
      </c>
      <c r="B541" s="201" t="s">
        <v>531</v>
      </c>
      <c r="C541" s="186" t="s">
        <v>532</v>
      </c>
      <c r="D541" s="149" t="s">
        <v>43</v>
      </c>
      <c r="E541" s="185">
        <v>1</v>
      </c>
      <c r="F541" s="213"/>
      <c r="G541" s="213"/>
      <c r="H541" s="213"/>
      <c r="I541" s="213"/>
      <c r="J541" s="213"/>
      <c r="K541" s="213"/>
      <c r="L541" s="213"/>
    </row>
    <row r="542" spans="1:12" s="98" customFormat="1" ht="27">
      <c r="A542" s="82">
        <v>34</v>
      </c>
      <c r="B542" s="121" t="s">
        <v>41</v>
      </c>
      <c r="C542" s="358" t="s">
        <v>425</v>
      </c>
      <c r="D542" s="82" t="s">
        <v>38</v>
      </c>
      <c r="E542" s="84">
        <v>2</v>
      </c>
      <c r="F542" s="100"/>
      <c r="G542" s="289"/>
      <c r="H542" s="100"/>
      <c r="I542" s="100"/>
      <c r="J542" s="100"/>
      <c r="K542" s="100"/>
      <c r="L542" s="100"/>
    </row>
    <row r="543" spans="1:12" s="98" customFormat="1" ht="23.25" customHeight="1">
      <c r="A543" s="82"/>
      <c r="B543" s="101"/>
      <c r="C543" s="249" t="s">
        <v>426</v>
      </c>
      <c r="D543" s="82"/>
      <c r="E543" s="100"/>
      <c r="F543" s="100"/>
      <c r="G543" s="100"/>
      <c r="H543" s="100"/>
      <c r="I543" s="100"/>
      <c r="J543" s="100"/>
      <c r="K543" s="100"/>
      <c r="L543" s="100"/>
    </row>
    <row r="544" spans="1:12" s="153" customFormat="1" ht="13.5">
      <c r="A544" s="82">
        <v>35</v>
      </c>
      <c r="B544" s="121" t="s">
        <v>581</v>
      </c>
      <c r="C544" s="81" t="s">
        <v>362</v>
      </c>
      <c r="D544" s="82" t="s">
        <v>363</v>
      </c>
      <c r="E544" s="100">
        <v>17.5</v>
      </c>
      <c r="F544" s="100"/>
      <c r="G544" s="100"/>
      <c r="H544" s="100"/>
      <c r="I544" s="100"/>
      <c r="J544" s="100"/>
      <c r="K544" s="100"/>
      <c r="L544" s="100"/>
    </row>
    <row r="545" spans="1:12" s="103" customFormat="1" ht="13.5">
      <c r="A545" s="82">
        <v>36</v>
      </c>
      <c r="B545" s="121" t="s">
        <v>81</v>
      </c>
      <c r="C545" s="109" t="s">
        <v>364</v>
      </c>
      <c r="D545" s="82" t="s">
        <v>363</v>
      </c>
      <c r="E545" s="100">
        <v>8.75</v>
      </c>
      <c r="F545" s="100"/>
      <c r="G545" s="100"/>
      <c r="H545" s="100"/>
      <c r="I545" s="100"/>
      <c r="J545" s="100"/>
      <c r="K545" s="100"/>
      <c r="L545" s="100"/>
    </row>
    <row r="546" spans="1:12" s="75" customFormat="1" ht="27">
      <c r="A546" s="82">
        <v>37</v>
      </c>
      <c r="B546" s="253" t="s">
        <v>365</v>
      </c>
      <c r="C546" s="109" t="s">
        <v>427</v>
      </c>
      <c r="D546" s="82" t="s">
        <v>363</v>
      </c>
      <c r="E546" s="100">
        <f>(E544-E545)</f>
        <v>8.75</v>
      </c>
      <c r="F546" s="263"/>
      <c r="G546" s="263"/>
      <c r="H546" s="263"/>
      <c r="I546" s="263"/>
      <c r="J546" s="263"/>
      <c r="K546" s="263"/>
      <c r="L546" s="263"/>
    </row>
    <row r="547" spans="1:12" s="98" customFormat="1" ht="13.5">
      <c r="A547" s="82">
        <v>38</v>
      </c>
      <c r="B547" s="82"/>
      <c r="C547" s="109" t="s">
        <v>832</v>
      </c>
      <c r="D547" s="82" t="s">
        <v>363</v>
      </c>
      <c r="E547" s="100">
        <f>E546</f>
        <v>8.75</v>
      </c>
      <c r="F547" s="263"/>
      <c r="G547" s="263"/>
      <c r="H547" s="263"/>
      <c r="I547" s="263"/>
      <c r="J547" s="430"/>
      <c r="K547" s="263"/>
      <c r="L547" s="263"/>
    </row>
    <row r="548" spans="1:12" s="112" customFormat="1" ht="13.5" customHeight="1">
      <c r="A548" s="82">
        <v>39</v>
      </c>
      <c r="B548" s="78" t="s">
        <v>1</v>
      </c>
      <c r="C548" s="81" t="s">
        <v>367</v>
      </c>
      <c r="D548" s="82" t="s">
        <v>363</v>
      </c>
      <c r="E548" s="100">
        <f>E544-E545</f>
        <v>8.75</v>
      </c>
      <c r="F548" s="100"/>
      <c r="G548" s="100"/>
      <c r="H548" s="100"/>
      <c r="I548" s="100"/>
      <c r="J548" s="100"/>
      <c r="K548" s="100"/>
      <c r="L548" s="100"/>
    </row>
    <row r="549" spans="1:12" s="98" customFormat="1" ht="27">
      <c r="A549" s="82">
        <v>40</v>
      </c>
      <c r="B549" s="121" t="s">
        <v>428</v>
      </c>
      <c r="C549" s="109" t="s">
        <v>429</v>
      </c>
      <c r="D549" s="82" t="s">
        <v>363</v>
      </c>
      <c r="E549" s="84">
        <v>8.75</v>
      </c>
      <c r="F549" s="100"/>
      <c r="G549" s="100"/>
      <c r="H549" s="100"/>
      <c r="I549" s="100"/>
      <c r="J549" s="100"/>
      <c r="K549" s="100"/>
      <c r="L549" s="100"/>
    </row>
    <row r="550" spans="1:12" s="98" customFormat="1" ht="13.5">
      <c r="A550" s="82">
        <v>41</v>
      </c>
      <c r="B550" s="121" t="s">
        <v>250</v>
      </c>
      <c r="C550" s="109" t="s">
        <v>430</v>
      </c>
      <c r="D550" s="82" t="s">
        <v>38</v>
      </c>
      <c r="E550" s="100">
        <v>35</v>
      </c>
      <c r="F550" s="100"/>
      <c r="G550" s="100"/>
      <c r="H550" s="100"/>
      <c r="I550" s="100"/>
      <c r="J550" s="100"/>
      <c r="K550" s="100"/>
      <c r="L550" s="100"/>
    </row>
    <row r="551" spans="1:12" s="261" customFormat="1" ht="27">
      <c r="A551" s="378">
        <v>42</v>
      </c>
      <c r="B551" s="201" t="s">
        <v>415</v>
      </c>
      <c r="C551" s="186" t="s">
        <v>431</v>
      </c>
      <c r="D551" s="149" t="s">
        <v>43</v>
      </c>
      <c r="E551" s="84">
        <v>1</v>
      </c>
      <c r="F551" s="213"/>
      <c r="G551" s="294"/>
      <c r="H551" s="213"/>
      <c r="I551" s="213"/>
      <c r="J551" s="213"/>
      <c r="K551" s="213"/>
      <c r="L551" s="213"/>
    </row>
    <row r="552" spans="1:12" s="98" customFormat="1" ht="15" customHeight="1">
      <c r="A552" s="82">
        <v>43</v>
      </c>
      <c r="B552" s="121" t="s">
        <v>132</v>
      </c>
      <c r="C552" s="81" t="s">
        <v>432</v>
      </c>
      <c r="D552" s="149" t="s">
        <v>433</v>
      </c>
      <c r="E552" s="100">
        <v>1</v>
      </c>
      <c r="F552" s="213"/>
      <c r="G552" s="213"/>
      <c r="H552" s="213"/>
      <c r="I552" s="213"/>
      <c r="J552" s="213"/>
      <c r="K552" s="213"/>
      <c r="L552" s="213"/>
    </row>
    <row r="553" spans="1:12" s="112" customFormat="1" ht="13.5">
      <c r="A553" s="282"/>
      <c r="B553" s="81"/>
      <c r="C553" s="264" t="s">
        <v>15</v>
      </c>
      <c r="D553" s="87"/>
      <c r="E553" s="100"/>
      <c r="F553" s="265"/>
      <c r="G553" s="266"/>
      <c r="H553" s="266"/>
      <c r="I553" s="266"/>
      <c r="J553" s="266"/>
      <c r="K553" s="266"/>
      <c r="L553" s="266"/>
    </row>
    <row r="554" spans="1:12" s="112" customFormat="1" ht="13.5">
      <c r="A554" s="282"/>
      <c r="B554" s="81"/>
      <c r="C554" s="267" t="s">
        <v>113</v>
      </c>
      <c r="D554" s="82"/>
      <c r="E554" s="263"/>
      <c r="F554" s="263"/>
      <c r="G554" s="268"/>
      <c r="H554" s="268"/>
      <c r="I554" s="268"/>
      <c r="J554" s="268"/>
      <c r="K554" s="268"/>
      <c r="L554" s="268"/>
    </row>
    <row r="555" spans="1:12" s="112" customFormat="1" ht="13.5">
      <c r="A555" s="282"/>
      <c r="B555" s="81"/>
      <c r="C555" s="267" t="s">
        <v>275</v>
      </c>
      <c r="D555" s="82"/>
      <c r="E555" s="263"/>
      <c r="F555" s="263"/>
      <c r="G555" s="268"/>
      <c r="H555" s="268"/>
      <c r="I555" s="268"/>
      <c r="J555" s="268"/>
      <c r="K555" s="268"/>
      <c r="L555" s="268"/>
    </row>
    <row r="556" spans="1:12" s="112" customFormat="1" ht="13.5">
      <c r="A556" s="282"/>
      <c r="B556" s="81"/>
      <c r="C556" s="267" t="s">
        <v>37</v>
      </c>
      <c r="D556" s="82"/>
      <c r="E556" s="263"/>
      <c r="F556" s="263"/>
      <c r="G556" s="268"/>
      <c r="H556" s="268"/>
      <c r="I556" s="268"/>
      <c r="J556" s="268"/>
      <c r="K556" s="268"/>
      <c r="L556" s="268"/>
    </row>
    <row r="557" spans="1:12" s="112" customFormat="1" ht="13.5">
      <c r="A557" s="282"/>
      <c r="B557" s="81"/>
      <c r="C557" s="267" t="s">
        <v>78</v>
      </c>
      <c r="D557" s="82"/>
      <c r="E557" s="263"/>
      <c r="F557" s="263"/>
      <c r="G557" s="268"/>
      <c r="H557" s="268"/>
      <c r="I557" s="268"/>
      <c r="J557" s="268"/>
      <c r="K557" s="268"/>
      <c r="L557" s="268"/>
    </row>
    <row r="558" spans="1:12" s="112" customFormat="1" ht="27">
      <c r="A558" s="269"/>
      <c r="B558" s="81"/>
      <c r="C558" s="267" t="s">
        <v>728</v>
      </c>
      <c r="D558" s="111" t="s">
        <v>729</v>
      </c>
      <c r="E558" s="263"/>
      <c r="F558" s="263"/>
      <c r="G558" s="268"/>
      <c r="H558" s="268"/>
      <c r="I558" s="268"/>
      <c r="J558" s="268"/>
      <c r="K558" s="268"/>
      <c r="L558" s="268"/>
    </row>
    <row r="559" spans="1:12" s="112" customFormat="1" ht="27">
      <c r="A559" s="269"/>
      <c r="B559" s="81"/>
      <c r="C559" s="267" t="s">
        <v>860</v>
      </c>
      <c r="D559" s="111" t="s">
        <v>729</v>
      </c>
      <c r="E559" s="263"/>
      <c r="F559" s="263"/>
      <c r="G559" s="268"/>
      <c r="H559" s="268"/>
      <c r="I559" s="268"/>
      <c r="J559" s="268"/>
      <c r="K559" s="268"/>
      <c r="L559" s="268"/>
    </row>
    <row r="560" spans="1:12" s="112" customFormat="1" ht="40.5">
      <c r="A560" s="269"/>
      <c r="B560" s="81"/>
      <c r="C560" s="267" t="s">
        <v>861</v>
      </c>
      <c r="D560" s="111" t="s">
        <v>729</v>
      </c>
      <c r="E560" s="263"/>
      <c r="F560" s="263"/>
      <c r="G560" s="268"/>
      <c r="H560" s="268"/>
      <c r="I560" s="268"/>
      <c r="J560" s="268"/>
      <c r="K560" s="268"/>
      <c r="L560" s="268"/>
    </row>
    <row r="561" spans="1:12" s="112" customFormat="1" ht="13.5">
      <c r="A561" s="269"/>
      <c r="B561" s="78"/>
      <c r="C561" s="93" t="s">
        <v>15</v>
      </c>
      <c r="D561" s="155"/>
      <c r="E561" s="530"/>
      <c r="F561" s="270"/>
      <c r="G561" s="266"/>
      <c r="H561" s="266"/>
      <c r="I561" s="266"/>
      <c r="J561" s="266"/>
      <c r="K561" s="266"/>
      <c r="L561" s="266"/>
    </row>
    <row r="562" spans="1:12" s="112" customFormat="1" ht="40.5">
      <c r="A562" s="269"/>
      <c r="B562" s="81"/>
      <c r="C562" s="91" t="s">
        <v>862</v>
      </c>
      <c r="D562" s="111" t="s">
        <v>729</v>
      </c>
      <c r="E562" s="263"/>
      <c r="F562" s="263"/>
      <c r="G562" s="268"/>
      <c r="H562" s="268"/>
      <c r="I562" s="268"/>
      <c r="J562" s="268"/>
      <c r="K562" s="268"/>
      <c r="L562" s="268"/>
    </row>
    <row r="563" spans="1:12" s="112" customFormat="1" ht="16.5" customHeight="1">
      <c r="A563" s="269"/>
      <c r="B563" s="269"/>
      <c r="C563" s="93" t="s">
        <v>434</v>
      </c>
      <c r="D563" s="271"/>
      <c r="E563" s="530"/>
      <c r="F563" s="272"/>
      <c r="G563" s="266"/>
      <c r="H563" s="266"/>
      <c r="I563" s="266"/>
      <c r="J563" s="266"/>
      <c r="K563" s="266"/>
      <c r="L563" s="266"/>
    </row>
    <row r="564" spans="1:12" s="258" customFormat="1" ht="16.5">
      <c r="A564" s="149"/>
      <c r="B564" s="244"/>
      <c r="C564" s="249" t="s">
        <v>435</v>
      </c>
      <c r="D564" s="149"/>
      <c r="E564" s="213"/>
      <c r="F564" s="213"/>
      <c r="G564" s="213"/>
      <c r="H564" s="213"/>
      <c r="I564" s="213"/>
      <c r="J564" s="213"/>
      <c r="K564" s="213"/>
      <c r="L564" s="213"/>
    </row>
    <row r="565" spans="1:12" s="153" customFormat="1" ht="13.5">
      <c r="A565" s="82">
        <v>1</v>
      </c>
      <c r="B565" s="121" t="s">
        <v>110</v>
      </c>
      <c r="C565" s="81" t="s">
        <v>362</v>
      </c>
      <c r="D565" s="82" t="s">
        <v>363</v>
      </c>
      <c r="E565" s="100">
        <v>75</v>
      </c>
      <c r="F565" s="100"/>
      <c r="G565" s="100"/>
      <c r="H565" s="100"/>
      <c r="I565" s="100"/>
      <c r="J565" s="100"/>
      <c r="K565" s="100"/>
      <c r="L565" s="100"/>
    </row>
    <row r="566" spans="1:12" s="103" customFormat="1" ht="13.5">
      <c r="A566" s="82">
        <v>2</v>
      </c>
      <c r="B566" s="121" t="s">
        <v>81</v>
      </c>
      <c r="C566" s="109" t="s">
        <v>364</v>
      </c>
      <c r="D566" s="82" t="s">
        <v>363</v>
      </c>
      <c r="E566" s="100">
        <v>51.4</v>
      </c>
      <c r="F566" s="100"/>
      <c r="G566" s="100"/>
      <c r="H566" s="100"/>
      <c r="I566" s="100"/>
      <c r="J566" s="100"/>
      <c r="K566" s="100"/>
      <c r="L566" s="100"/>
    </row>
    <row r="567" spans="1:12" s="75" customFormat="1" ht="27">
      <c r="A567" s="82">
        <v>3</v>
      </c>
      <c r="B567" s="253" t="s">
        <v>365</v>
      </c>
      <c r="C567" s="109" t="s">
        <v>427</v>
      </c>
      <c r="D567" s="82" t="s">
        <v>363</v>
      </c>
      <c r="E567" s="100">
        <f>(E565-E566)</f>
        <v>23.6</v>
      </c>
      <c r="F567" s="263"/>
      <c r="G567" s="263"/>
      <c r="H567" s="263"/>
      <c r="I567" s="263"/>
      <c r="J567" s="263"/>
      <c r="K567" s="263"/>
      <c r="L567" s="263"/>
    </row>
    <row r="568" spans="1:12" s="98" customFormat="1" ht="13.5">
      <c r="A568" s="82">
        <v>4</v>
      </c>
      <c r="B568" s="82"/>
      <c r="C568" s="109" t="s">
        <v>831</v>
      </c>
      <c r="D568" s="82" t="s">
        <v>363</v>
      </c>
      <c r="E568" s="100">
        <f>E567</f>
        <v>23.6</v>
      </c>
      <c r="F568" s="263"/>
      <c r="G568" s="263"/>
      <c r="H568" s="263"/>
      <c r="I568" s="263"/>
      <c r="J568" s="430"/>
      <c r="K568" s="263"/>
      <c r="L568" s="263"/>
    </row>
    <row r="569" spans="1:12" s="112" customFormat="1" ht="13.5" customHeight="1">
      <c r="A569" s="82">
        <v>5</v>
      </c>
      <c r="B569" s="78" t="s">
        <v>1</v>
      </c>
      <c r="C569" s="81" t="s">
        <v>367</v>
      </c>
      <c r="D569" s="82" t="s">
        <v>363</v>
      </c>
      <c r="E569" s="100">
        <f>E565-E566</f>
        <v>23.6</v>
      </c>
      <c r="F569" s="100"/>
      <c r="G569" s="100"/>
      <c r="H569" s="100"/>
      <c r="I569" s="100"/>
      <c r="J569" s="100"/>
      <c r="K569" s="100"/>
      <c r="L569" s="100"/>
    </row>
    <row r="570" spans="1:12" s="98" customFormat="1" ht="27">
      <c r="A570" s="82">
        <v>6</v>
      </c>
      <c r="B570" s="121" t="s">
        <v>428</v>
      </c>
      <c r="C570" s="109" t="s">
        <v>429</v>
      </c>
      <c r="D570" s="82" t="s">
        <v>363</v>
      </c>
      <c r="E570" s="100">
        <v>23.6</v>
      </c>
      <c r="F570" s="100"/>
      <c r="G570" s="100"/>
      <c r="H570" s="100"/>
      <c r="I570" s="100"/>
      <c r="J570" s="100"/>
      <c r="K570" s="100"/>
      <c r="L570" s="100"/>
    </row>
    <row r="571" spans="1:12" s="112" customFormat="1" ht="27">
      <c r="A571" s="82">
        <v>7</v>
      </c>
      <c r="B571" s="78" t="s">
        <v>436</v>
      </c>
      <c r="C571" s="109" t="s">
        <v>437</v>
      </c>
      <c r="D571" s="82" t="s">
        <v>38</v>
      </c>
      <c r="E571" s="84">
        <v>75</v>
      </c>
      <c r="F571" s="290"/>
      <c r="G571" s="290"/>
      <c r="H571" s="290"/>
      <c r="I571" s="290"/>
      <c r="J571" s="290"/>
      <c r="K571" s="290"/>
      <c r="L571" s="290"/>
    </row>
    <row r="572" spans="1:12" s="112" customFormat="1" ht="27">
      <c r="A572" s="82">
        <v>8</v>
      </c>
      <c r="B572" s="78" t="s">
        <v>436</v>
      </c>
      <c r="C572" s="109" t="s">
        <v>438</v>
      </c>
      <c r="D572" s="82" t="s">
        <v>38</v>
      </c>
      <c r="E572" s="84">
        <v>75</v>
      </c>
      <c r="F572" s="290"/>
      <c r="G572" s="290"/>
      <c r="H572" s="290"/>
      <c r="I572" s="290"/>
      <c r="J572" s="290"/>
      <c r="K572" s="290"/>
      <c r="L572" s="290"/>
    </row>
    <row r="573" spans="1:12" s="98" customFormat="1" ht="13.5">
      <c r="A573" s="82">
        <v>9</v>
      </c>
      <c r="B573" s="121" t="s">
        <v>439</v>
      </c>
      <c r="C573" s="81" t="s">
        <v>440</v>
      </c>
      <c r="D573" s="82" t="s">
        <v>43</v>
      </c>
      <c r="E573" s="100">
        <v>2</v>
      </c>
      <c r="F573" s="263"/>
      <c r="G573" s="286"/>
      <c r="H573" s="263"/>
      <c r="I573" s="263"/>
      <c r="J573" s="263"/>
      <c r="K573" s="263"/>
      <c r="L573" s="263"/>
    </row>
    <row r="574" spans="1:12" s="98" customFormat="1" ht="27">
      <c r="A574" s="82">
        <v>10</v>
      </c>
      <c r="B574" s="121" t="s">
        <v>32</v>
      </c>
      <c r="C574" s="81" t="s">
        <v>441</v>
      </c>
      <c r="D574" s="82" t="s">
        <v>102</v>
      </c>
      <c r="E574" s="100">
        <v>1</v>
      </c>
      <c r="F574" s="263"/>
      <c r="G574" s="286"/>
      <c r="H574" s="263"/>
      <c r="I574" s="263"/>
      <c r="J574" s="263"/>
      <c r="K574" s="263"/>
      <c r="L574" s="263"/>
    </row>
    <row r="575" spans="1:12" s="208" customFormat="1" ht="27">
      <c r="A575" s="82">
        <v>11</v>
      </c>
      <c r="B575" s="121" t="s">
        <v>248</v>
      </c>
      <c r="C575" s="109" t="s">
        <v>442</v>
      </c>
      <c r="D575" s="82" t="s">
        <v>443</v>
      </c>
      <c r="E575" s="100">
        <v>2</v>
      </c>
      <c r="F575" s="82"/>
      <c r="G575" s="84"/>
      <c r="H575" s="83"/>
      <c r="I575" s="84"/>
      <c r="J575" s="83"/>
      <c r="K575" s="84"/>
      <c r="L575" s="84"/>
    </row>
    <row r="576" spans="1:12" s="54" customFormat="1" ht="13.5">
      <c r="A576" s="227"/>
      <c r="B576" s="82"/>
      <c r="C576" s="93" t="s">
        <v>15</v>
      </c>
      <c r="D576" s="87"/>
      <c r="E576" s="100"/>
      <c r="F576" s="259"/>
      <c r="G576" s="259"/>
      <c r="H576" s="259"/>
      <c r="I576" s="259"/>
      <c r="J576" s="259"/>
      <c r="K576" s="259"/>
      <c r="L576" s="259"/>
    </row>
    <row r="577" spans="1:12" s="273" customFormat="1" ht="13.5">
      <c r="A577" s="283"/>
      <c r="B577" s="269"/>
      <c r="C577" s="91" t="s">
        <v>863</v>
      </c>
      <c r="D577" s="111" t="s">
        <v>729</v>
      </c>
      <c r="E577" s="100"/>
      <c r="F577" s="100"/>
      <c r="G577" s="100"/>
      <c r="H577" s="100"/>
      <c r="I577" s="100"/>
      <c r="J577" s="100"/>
      <c r="K577" s="100"/>
      <c r="L577" s="100"/>
    </row>
    <row r="578" spans="1:12" s="273" customFormat="1" ht="13.5">
      <c r="A578" s="283"/>
      <c r="B578" s="269"/>
      <c r="C578" s="93" t="s">
        <v>15</v>
      </c>
      <c r="D578" s="95"/>
      <c r="E578" s="274"/>
      <c r="F578" s="274"/>
      <c r="G578" s="100"/>
      <c r="H578" s="100"/>
      <c r="I578" s="100"/>
      <c r="J578" s="100"/>
      <c r="K578" s="100"/>
      <c r="L578" s="100"/>
    </row>
    <row r="579" spans="1:12" s="273" customFormat="1" ht="13.5">
      <c r="A579" s="283"/>
      <c r="B579" s="269"/>
      <c r="C579" s="91" t="s">
        <v>864</v>
      </c>
      <c r="D579" s="111" t="s">
        <v>729</v>
      </c>
      <c r="E579" s="274"/>
      <c r="F579" s="274"/>
      <c r="G579" s="100"/>
      <c r="H579" s="100"/>
      <c r="I579" s="100"/>
      <c r="J579" s="100"/>
      <c r="K579" s="100"/>
      <c r="L579" s="100"/>
    </row>
    <row r="580" spans="1:12" s="273" customFormat="1" ht="13.5">
      <c r="A580" s="283"/>
      <c r="B580" s="269"/>
      <c r="C580" s="93" t="s">
        <v>444</v>
      </c>
      <c r="D580" s="95"/>
      <c r="E580" s="274"/>
      <c r="F580" s="275"/>
      <c r="G580" s="276"/>
      <c r="H580" s="276"/>
      <c r="I580" s="276"/>
      <c r="J580" s="276"/>
      <c r="K580" s="276"/>
      <c r="L580" s="276"/>
    </row>
    <row r="581" spans="1:12" s="112" customFormat="1" ht="16.5" customHeight="1">
      <c r="A581" s="269"/>
      <c r="B581" s="269"/>
      <c r="C581" s="277" t="s">
        <v>445</v>
      </c>
      <c r="D581" s="271"/>
      <c r="E581" s="530"/>
      <c r="F581" s="272"/>
      <c r="G581" s="266"/>
      <c r="H581" s="266"/>
      <c r="I581" s="266"/>
      <c r="J581" s="266"/>
      <c r="K581" s="266"/>
      <c r="L581" s="266"/>
    </row>
    <row r="582" spans="1:48" s="54" customFormat="1" ht="13.5">
      <c r="A582" s="82"/>
      <c r="B582" s="78"/>
      <c r="C582" s="91" t="s">
        <v>446</v>
      </c>
      <c r="D582" s="82"/>
      <c r="E582" s="83"/>
      <c r="F582" s="82"/>
      <c r="G582" s="84"/>
      <c r="H582" s="83"/>
      <c r="I582" s="84"/>
      <c r="J582" s="83"/>
      <c r="K582" s="84"/>
      <c r="L582" s="84"/>
      <c r="M582" s="273"/>
      <c r="N582" s="273"/>
      <c r="O582" s="273"/>
      <c r="P582" s="273"/>
      <c r="Q582" s="273"/>
      <c r="R582" s="273"/>
      <c r="S582" s="273"/>
      <c r="T582" s="273"/>
      <c r="U582" s="273"/>
      <c r="V582" s="273"/>
      <c r="W582" s="273"/>
      <c r="X582" s="273"/>
      <c r="Y582" s="273"/>
      <c r="Z582" s="273"/>
      <c r="AA582" s="273"/>
      <c r="AB582" s="273"/>
      <c r="AC582" s="273"/>
      <c r="AD582" s="273"/>
      <c r="AE582" s="273"/>
      <c r="AF582" s="273"/>
      <c r="AG582" s="273"/>
      <c r="AH582" s="273"/>
      <c r="AI582" s="273"/>
      <c r="AJ582" s="273"/>
      <c r="AK582" s="273"/>
      <c r="AL582" s="273"/>
      <c r="AM582" s="273"/>
      <c r="AN582" s="273"/>
      <c r="AO582" s="273"/>
      <c r="AP582" s="273"/>
      <c r="AQ582" s="273"/>
      <c r="AR582" s="273"/>
      <c r="AS582" s="273"/>
      <c r="AT582" s="273"/>
      <c r="AU582" s="273"/>
      <c r="AV582" s="273"/>
    </row>
    <row r="583" spans="1:12" s="75" customFormat="1" ht="13.5">
      <c r="A583" s="82">
        <v>1</v>
      </c>
      <c r="B583" s="121" t="s">
        <v>110</v>
      </c>
      <c r="C583" s="109" t="s">
        <v>447</v>
      </c>
      <c r="D583" s="82" t="s">
        <v>363</v>
      </c>
      <c r="E583" s="531">
        <f>E585*0.5*0.7</f>
        <v>52.5</v>
      </c>
      <c r="F583" s="100"/>
      <c r="G583" s="100"/>
      <c r="H583" s="100"/>
      <c r="I583" s="100"/>
      <c r="J583" s="100"/>
      <c r="K583" s="100"/>
      <c r="L583" s="100"/>
    </row>
    <row r="584" spans="1:12" s="75" customFormat="1" ht="15.75" customHeight="1">
      <c r="A584" s="82">
        <v>2</v>
      </c>
      <c r="B584" s="121" t="s">
        <v>81</v>
      </c>
      <c r="C584" s="109" t="s">
        <v>364</v>
      </c>
      <c r="D584" s="82" t="s">
        <v>363</v>
      </c>
      <c r="E584" s="532">
        <f>E583</f>
        <v>52.5</v>
      </c>
      <c r="F584" s="100"/>
      <c r="G584" s="100"/>
      <c r="H584" s="100"/>
      <c r="I584" s="100"/>
      <c r="J584" s="100"/>
      <c r="K584" s="100"/>
      <c r="L584" s="100"/>
    </row>
    <row r="585" spans="1:12" s="103" customFormat="1" ht="27">
      <c r="A585" s="82">
        <v>3</v>
      </c>
      <c r="B585" s="82" t="s">
        <v>448</v>
      </c>
      <c r="C585" s="81" t="s">
        <v>449</v>
      </c>
      <c r="D585" s="82" t="s">
        <v>38</v>
      </c>
      <c r="E585" s="84">
        <v>150</v>
      </c>
      <c r="F585" s="100"/>
      <c r="G585" s="100"/>
      <c r="H585" s="100"/>
      <c r="I585" s="100"/>
      <c r="J585" s="100"/>
      <c r="K585" s="100"/>
      <c r="L585" s="100"/>
    </row>
    <row r="586" spans="1:48" s="54" customFormat="1" ht="15" customHeight="1">
      <c r="A586" s="82"/>
      <c r="B586" s="122"/>
      <c r="C586" s="93" t="s">
        <v>36</v>
      </c>
      <c r="D586" s="87"/>
      <c r="E586" s="533"/>
      <c r="F586" s="278"/>
      <c r="G586" s="278"/>
      <c r="H586" s="278"/>
      <c r="I586" s="278"/>
      <c r="J586" s="278"/>
      <c r="K586" s="278"/>
      <c r="L586" s="278"/>
      <c r="M586" s="273"/>
      <c r="N586" s="273"/>
      <c r="O586" s="273"/>
      <c r="P586" s="273"/>
      <c r="Q586" s="273"/>
      <c r="R586" s="273"/>
      <c r="S586" s="273"/>
      <c r="T586" s="273"/>
      <c r="U586" s="273"/>
      <c r="V586" s="273"/>
      <c r="W586" s="273"/>
      <c r="X586" s="273"/>
      <c r="Y586" s="273"/>
      <c r="Z586" s="273"/>
      <c r="AA586" s="273"/>
      <c r="AB586" s="273"/>
      <c r="AC586" s="273"/>
      <c r="AD586" s="273"/>
      <c r="AE586" s="273"/>
      <c r="AF586" s="273"/>
      <c r="AG586" s="273"/>
      <c r="AH586" s="273"/>
      <c r="AI586" s="273"/>
      <c r="AJ586" s="273"/>
      <c r="AK586" s="273"/>
      <c r="AL586" s="273"/>
      <c r="AM586" s="273"/>
      <c r="AN586" s="273"/>
      <c r="AO586" s="273"/>
      <c r="AP586" s="273"/>
      <c r="AQ586" s="273"/>
      <c r="AR586" s="273"/>
      <c r="AS586" s="273"/>
      <c r="AT586" s="273"/>
      <c r="AU586" s="273"/>
      <c r="AV586" s="273"/>
    </row>
    <row r="587" spans="1:48" s="98" customFormat="1" ht="13.5">
      <c r="A587" s="90"/>
      <c r="B587" s="90"/>
      <c r="C587" s="91" t="s">
        <v>863</v>
      </c>
      <c r="D587" s="111" t="s">
        <v>729</v>
      </c>
      <c r="E587" s="533"/>
      <c r="F587" s="278"/>
      <c r="G587" s="278"/>
      <c r="H587" s="278"/>
      <c r="I587" s="278"/>
      <c r="J587" s="278"/>
      <c r="K587" s="278"/>
      <c r="L587" s="278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  <c r="AU587" s="75"/>
      <c r="AV587" s="75"/>
    </row>
    <row r="588" spans="1:48" s="98" customFormat="1" ht="13.5">
      <c r="A588" s="90"/>
      <c r="B588" s="90"/>
      <c r="C588" s="93" t="s">
        <v>15</v>
      </c>
      <c r="D588" s="95"/>
      <c r="E588" s="533"/>
      <c r="F588" s="278"/>
      <c r="G588" s="278"/>
      <c r="H588" s="278"/>
      <c r="I588" s="278"/>
      <c r="J588" s="278"/>
      <c r="K588" s="278"/>
      <c r="L588" s="278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  <c r="AU588" s="75"/>
      <c r="AV588" s="75"/>
    </row>
    <row r="589" spans="1:48" s="98" customFormat="1" ht="13.5">
      <c r="A589" s="82"/>
      <c r="B589" s="82"/>
      <c r="C589" s="91" t="s">
        <v>864</v>
      </c>
      <c r="D589" s="111" t="s">
        <v>729</v>
      </c>
      <c r="E589" s="533"/>
      <c r="F589" s="278"/>
      <c r="G589" s="278"/>
      <c r="H589" s="278"/>
      <c r="I589" s="278"/>
      <c r="J589" s="278"/>
      <c r="K589" s="278"/>
      <c r="L589" s="278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  <c r="AU589" s="75"/>
      <c r="AV589" s="75"/>
    </row>
    <row r="590" spans="1:48" s="98" customFormat="1" ht="13.5">
      <c r="A590" s="82"/>
      <c r="B590" s="82"/>
      <c r="C590" s="93" t="s">
        <v>450</v>
      </c>
      <c r="D590" s="87"/>
      <c r="E590" s="533"/>
      <c r="F590" s="278"/>
      <c r="G590" s="278"/>
      <c r="H590" s="278"/>
      <c r="I590" s="278"/>
      <c r="J590" s="278"/>
      <c r="K590" s="278"/>
      <c r="L590" s="278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  <c r="AU590" s="75"/>
      <c r="AV590" s="75"/>
    </row>
    <row r="591" spans="1:48" s="54" customFormat="1" ht="13.5">
      <c r="A591" s="82"/>
      <c r="B591" s="122"/>
      <c r="C591" s="91" t="s">
        <v>451</v>
      </c>
      <c r="D591" s="82"/>
      <c r="E591" s="100"/>
      <c r="F591" s="100"/>
      <c r="G591" s="100"/>
      <c r="H591" s="100"/>
      <c r="I591" s="100"/>
      <c r="J591" s="100"/>
      <c r="K591" s="100"/>
      <c r="L591" s="100"/>
      <c r="M591" s="273"/>
      <c r="N591" s="273"/>
      <c r="O591" s="273"/>
      <c r="P591" s="273"/>
      <c r="Q591" s="273"/>
      <c r="R591" s="273"/>
      <c r="S591" s="273"/>
      <c r="T591" s="273"/>
      <c r="U591" s="273"/>
      <c r="V591" s="273"/>
      <c r="W591" s="273"/>
      <c r="X591" s="273"/>
      <c r="Y591" s="273"/>
      <c r="Z591" s="273"/>
      <c r="AA591" s="273"/>
      <c r="AB591" s="273"/>
      <c r="AC591" s="273"/>
      <c r="AD591" s="273"/>
      <c r="AE591" s="273"/>
      <c r="AF591" s="273"/>
      <c r="AG591" s="273"/>
      <c r="AH591" s="273"/>
      <c r="AI591" s="273"/>
      <c r="AJ591" s="273"/>
      <c r="AK591" s="273"/>
      <c r="AL591" s="273"/>
      <c r="AM591" s="273"/>
      <c r="AN591" s="273"/>
      <c r="AO591" s="273"/>
      <c r="AP591" s="273"/>
      <c r="AQ591" s="273"/>
      <c r="AR591" s="273"/>
      <c r="AS591" s="273"/>
      <c r="AT591" s="273"/>
      <c r="AU591" s="273"/>
      <c r="AV591" s="273"/>
    </row>
    <row r="592" spans="1:48" s="54" customFormat="1" ht="28.5" customHeight="1">
      <c r="A592" s="82">
        <v>4</v>
      </c>
      <c r="B592" s="82" t="s">
        <v>96</v>
      </c>
      <c r="C592" s="81" t="s">
        <v>452</v>
      </c>
      <c r="D592" s="82" t="s">
        <v>38</v>
      </c>
      <c r="E592" s="84">
        <f>E593</f>
        <v>150</v>
      </c>
      <c r="F592" s="100"/>
      <c r="G592" s="100"/>
      <c r="H592" s="100"/>
      <c r="I592" s="100"/>
      <c r="J592" s="100"/>
      <c r="K592" s="100"/>
      <c r="L592" s="100"/>
      <c r="M592" s="273"/>
      <c r="N592" s="273"/>
      <c r="O592" s="273"/>
      <c r="P592" s="273"/>
      <c r="Q592" s="273"/>
      <c r="R592" s="273"/>
      <c r="S592" s="273"/>
      <c r="T592" s="273"/>
      <c r="U592" s="273"/>
      <c r="V592" s="273"/>
      <c r="W592" s="273"/>
      <c r="X592" s="273"/>
      <c r="Y592" s="273"/>
      <c r="Z592" s="273"/>
      <c r="AA592" s="273"/>
      <c r="AB592" s="273"/>
      <c r="AC592" s="273"/>
      <c r="AD592" s="273"/>
      <c r="AE592" s="273"/>
      <c r="AF592" s="273"/>
      <c r="AG592" s="273"/>
      <c r="AH592" s="273"/>
      <c r="AI592" s="273"/>
      <c r="AJ592" s="273"/>
      <c r="AK592" s="273"/>
      <c r="AL592" s="273"/>
      <c r="AM592" s="273"/>
      <c r="AN592" s="273"/>
      <c r="AO592" s="273"/>
      <c r="AP592" s="273"/>
      <c r="AQ592" s="273"/>
      <c r="AR592" s="273"/>
      <c r="AS592" s="273"/>
      <c r="AT592" s="273"/>
      <c r="AU592" s="273"/>
      <c r="AV592" s="273"/>
    </row>
    <row r="593" spans="1:12" s="54" customFormat="1" ht="29.25">
      <c r="A593" s="82">
        <v>5</v>
      </c>
      <c r="B593" s="78" t="s">
        <v>94</v>
      </c>
      <c r="C593" s="81" t="s">
        <v>453</v>
      </c>
      <c r="D593" s="82" t="s">
        <v>38</v>
      </c>
      <c r="E593" s="84">
        <v>150</v>
      </c>
      <c r="F593" s="100"/>
      <c r="G593" s="100"/>
      <c r="H593" s="100"/>
      <c r="I593" s="100"/>
      <c r="J593" s="100"/>
      <c r="K593" s="100"/>
      <c r="L593" s="100"/>
    </row>
    <row r="594" spans="1:12" s="153" customFormat="1" ht="13.5">
      <c r="A594" s="82">
        <v>6</v>
      </c>
      <c r="B594" s="122"/>
      <c r="C594" s="186" t="s">
        <v>454</v>
      </c>
      <c r="D594" s="224" t="s">
        <v>38</v>
      </c>
      <c r="E594" s="534">
        <v>150</v>
      </c>
      <c r="F594" s="100"/>
      <c r="G594" s="100"/>
      <c r="H594" s="100"/>
      <c r="I594" s="100"/>
      <c r="J594" s="100"/>
      <c r="K594" s="100"/>
      <c r="L594" s="100"/>
    </row>
    <row r="595" spans="1:12" s="261" customFormat="1" ht="27">
      <c r="A595" s="149">
        <v>7</v>
      </c>
      <c r="B595" s="149" t="s">
        <v>455</v>
      </c>
      <c r="C595" s="186" t="s">
        <v>456</v>
      </c>
      <c r="D595" s="149" t="s">
        <v>43</v>
      </c>
      <c r="E595" s="84">
        <v>2</v>
      </c>
      <c r="F595" s="213"/>
      <c r="G595" s="213"/>
      <c r="H595" s="213"/>
      <c r="I595" s="213"/>
      <c r="J595" s="213"/>
      <c r="K595" s="213"/>
      <c r="L595" s="213"/>
    </row>
    <row r="596" spans="1:12" s="112" customFormat="1" ht="27">
      <c r="A596" s="82">
        <v>8</v>
      </c>
      <c r="B596" s="82" t="s">
        <v>457</v>
      </c>
      <c r="C596" s="81" t="s">
        <v>458</v>
      </c>
      <c r="D596" s="82" t="s">
        <v>102</v>
      </c>
      <c r="E596" s="84">
        <v>1</v>
      </c>
      <c r="F596" s="82"/>
      <c r="G596" s="84"/>
      <c r="H596" s="83"/>
      <c r="I596" s="84"/>
      <c r="J596" s="83"/>
      <c r="K596" s="84"/>
      <c r="L596" s="84"/>
    </row>
    <row r="597" spans="1:12" s="256" customFormat="1" ht="29.25">
      <c r="A597" s="149">
        <v>9</v>
      </c>
      <c r="B597" s="291" t="s">
        <v>94</v>
      </c>
      <c r="C597" s="109" t="s">
        <v>459</v>
      </c>
      <c r="D597" s="224" t="s">
        <v>38</v>
      </c>
      <c r="E597" s="84">
        <v>10</v>
      </c>
      <c r="F597" s="213"/>
      <c r="G597" s="213"/>
      <c r="H597" s="213"/>
      <c r="I597" s="213"/>
      <c r="J597" s="213"/>
      <c r="K597" s="213"/>
      <c r="L597" s="213"/>
    </row>
    <row r="598" spans="1:12" s="73" customFormat="1" ht="13.5">
      <c r="A598" s="149">
        <v>10</v>
      </c>
      <c r="B598" s="149" t="s">
        <v>460</v>
      </c>
      <c r="C598" s="292" t="s">
        <v>461</v>
      </c>
      <c r="D598" s="149" t="s">
        <v>43</v>
      </c>
      <c r="E598" s="213">
        <v>1</v>
      </c>
      <c r="F598" s="213"/>
      <c r="G598" s="213"/>
      <c r="H598" s="213"/>
      <c r="I598" s="213"/>
      <c r="J598" s="213"/>
      <c r="K598" s="213"/>
      <c r="L598" s="213"/>
    </row>
    <row r="599" spans="1:12" s="73" customFormat="1" ht="13.5">
      <c r="A599" s="149">
        <v>11</v>
      </c>
      <c r="B599" s="149"/>
      <c r="C599" s="109" t="s">
        <v>462</v>
      </c>
      <c r="D599" s="149" t="s">
        <v>43</v>
      </c>
      <c r="E599" s="185">
        <v>2</v>
      </c>
      <c r="F599" s="213"/>
      <c r="G599" s="213"/>
      <c r="H599" s="213"/>
      <c r="I599" s="213"/>
      <c r="J599" s="213"/>
      <c r="K599" s="213"/>
      <c r="L599" s="213"/>
    </row>
    <row r="600" spans="1:12" s="54" customFormat="1" ht="27">
      <c r="A600" s="82">
        <v>12</v>
      </c>
      <c r="B600" s="82" t="s">
        <v>45</v>
      </c>
      <c r="C600" s="109" t="s">
        <v>463</v>
      </c>
      <c r="D600" s="82" t="s">
        <v>43</v>
      </c>
      <c r="E600" s="84">
        <v>1</v>
      </c>
      <c r="F600" s="100"/>
      <c r="G600" s="100"/>
      <c r="H600" s="100"/>
      <c r="I600" s="100"/>
      <c r="J600" s="100"/>
      <c r="K600" s="100"/>
      <c r="L600" s="100"/>
    </row>
    <row r="601" spans="1:12" s="73" customFormat="1" ht="27">
      <c r="A601" s="149">
        <v>13</v>
      </c>
      <c r="B601" s="149" t="s">
        <v>46</v>
      </c>
      <c r="C601" s="186" t="s">
        <v>464</v>
      </c>
      <c r="D601" s="149" t="s">
        <v>43</v>
      </c>
      <c r="E601" s="213">
        <v>1</v>
      </c>
      <c r="F601" s="213"/>
      <c r="G601" s="213"/>
      <c r="H601" s="213"/>
      <c r="I601" s="213"/>
      <c r="J601" s="213"/>
      <c r="K601" s="213"/>
      <c r="L601" s="213"/>
    </row>
    <row r="602" spans="1:12" s="112" customFormat="1" ht="13.5">
      <c r="A602" s="82">
        <v>14</v>
      </c>
      <c r="B602" s="82" t="s">
        <v>465</v>
      </c>
      <c r="C602" s="186" t="s">
        <v>466</v>
      </c>
      <c r="D602" s="82" t="s">
        <v>102</v>
      </c>
      <c r="E602" s="84">
        <v>1</v>
      </c>
      <c r="F602" s="213"/>
      <c r="G602" s="213"/>
      <c r="H602" s="213"/>
      <c r="I602" s="213"/>
      <c r="J602" s="213"/>
      <c r="K602" s="213"/>
      <c r="L602" s="213"/>
    </row>
    <row r="603" spans="1:12" s="112" customFormat="1" ht="27">
      <c r="A603" s="82">
        <v>15</v>
      </c>
      <c r="B603" s="82" t="s">
        <v>467</v>
      </c>
      <c r="C603" s="186" t="s">
        <v>468</v>
      </c>
      <c r="D603" s="82" t="s">
        <v>43</v>
      </c>
      <c r="E603" s="84">
        <v>1</v>
      </c>
      <c r="F603" s="213"/>
      <c r="G603" s="213"/>
      <c r="H603" s="213"/>
      <c r="I603" s="213"/>
      <c r="J603" s="213"/>
      <c r="K603" s="213"/>
      <c r="L603" s="213"/>
    </row>
    <row r="604" spans="1:12" s="261" customFormat="1" ht="13.5">
      <c r="A604" s="216">
        <v>16</v>
      </c>
      <c r="B604" s="279"/>
      <c r="C604" s="151" t="s">
        <v>469</v>
      </c>
      <c r="D604" s="149" t="s">
        <v>102</v>
      </c>
      <c r="E604" s="100">
        <v>1</v>
      </c>
      <c r="F604" s="257"/>
      <c r="G604" s="257"/>
      <c r="H604" s="257"/>
      <c r="I604" s="257"/>
      <c r="J604" s="257"/>
      <c r="K604" s="257"/>
      <c r="L604" s="257"/>
    </row>
    <row r="605" spans="1:48" s="54" customFormat="1" ht="15.75" customHeight="1">
      <c r="A605" s="87"/>
      <c r="B605" s="101"/>
      <c r="C605" s="93" t="s">
        <v>36</v>
      </c>
      <c r="D605" s="87"/>
      <c r="E605" s="276"/>
      <c r="F605" s="276"/>
      <c r="G605" s="278"/>
      <c r="H605" s="278"/>
      <c r="I605" s="278"/>
      <c r="J605" s="278"/>
      <c r="K605" s="278"/>
      <c r="L605" s="278"/>
      <c r="M605" s="273"/>
      <c r="N605" s="273"/>
      <c r="O605" s="273"/>
      <c r="P605" s="273"/>
      <c r="Q605" s="273"/>
      <c r="R605" s="273"/>
      <c r="S605" s="273"/>
      <c r="T605" s="273"/>
      <c r="U605" s="273"/>
      <c r="V605" s="273"/>
      <c r="W605" s="273"/>
      <c r="X605" s="273"/>
      <c r="Y605" s="273"/>
      <c r="Z605" s="273"/>
      <c r="AA605" s="273"/>
      <c r="AB605" s="273"/>
      <c r="AC605" s="273"/>
      <c r="AD605" s="273"/>
      <c r="AE605" s="273"/>
      <c r="AF605" s="273"/>
      <c r="AG605" s="273"/>
      <c r="AH605" s="273"/>
      <c r="AI605" s="273"/>
      <c r="AJ605" s="273"/>
      <c r="AK605" s="273"/>
      <c r="AL605" s="273"/>
      <c r="AM605" s="273"/>
      <c r="AN605" s="273"/>
      <c r="AO605" s="273"/>
      <c r="AP605" s="273"/>
      <c r="AQ605" s="273"/>
      <c r="AR605" s="273"/>
      <c r="AS605" s="273"/>
      <c r="AT605" s="273"/>
      <c r="AU605" s="273"/>
      <c r="AV605" s="273"/>
    </row>
    <row r="606" spans="1:48" s="54" customFormat="1" ht="15.75" customHeight="1">
      <c r="A606" s="87"/>
      <c r="B606" s="101"/>
      <c r="C606" s="267" t="s">
        <v>470</v>
      </c>
      <c r="D606" s="87"/>
      <c r="E606" s="276"/>
      <c r="F606" s="276"/>
      <c r="G606" s="278"/>
      <c r="H606" s="278"/>
      <c r="I606" s="278"/>
      <c r="J606" s="278"/>
      <c r="K606" s="278"/>
      <c r="L606" s="278"/>
      <c r="M606" s="273"/>
      <c r="N606" s="273"/>
      <c r="O606" s="273"/>
      <c r="P606" s="273"/>
      <c r="Q606" s="273"/>
      <c r="R606" s="273"/>
      <c r="S606" s="273"/>
      <c r="T606" s="273"/>
      <c r="U606" s="273"/>
      <c r="V606" s="273"/>
      <c r="W606" s="273"/>
      <c r="X606" s="273"/>
      <c r="Y606" s="273"/>
      <c r="Z606" s="273"/>
      <c r="AA606" s="273"/>
      <c r="AB606" s="273"/>
      <c r="AC606" s="273"/>
      <c r="AD606" s="273"/>
      <c r="AE606" s="273"/>
      <c r="AF606" s="273"/>
      <c r="AG606" s="273"/>
      <c r="AH606" s="273"/>
      <c r="AI606" s="273"/>
      <c r="AJ606" s="273"/>
      <c r="AK606" s="273"/>
      <c r="AL606" s="273"/>
      <c r="AM606" s="273"/>
      <c r="AN606" s="273"/>
      <c r="AO606" s="273"/>
      <c r="AP606" s="273"/>
      <c r="AQ606" s="273"/>
      <c r="AR606" s="273"/>
      <c r="AS606" s="273"/>
      <c r="AT606" s="273"/>
      <c r="AU606" s="273"/>
      <c r="AV606" s="273"/>
    </row>
    <row r="607" spans="1:48" s="54" customFormat="1" ht="31.5" customHeight="1">
      <c r="A607" s="87"/>
      <c r="B607" s="280"/>
      <c r="C607" s="110" t="s">
        <v>755</v>
      </c>
      <c r="D607" s="111" t="s">
        <v>729</v>
      </c>
      <c r="E607" s="276"/>
      <c r="F607" s="276"/>
      <c r="G607" s="278"/>
      <c r="H607" s="278"/>
      <c r="I607" s="278"/>
      <c r="J607" s="278"/>
      <c r="K607" s="278"/>
      <c r="L607" s="278"/>
      <c r="M607" s="273"/>
      <c r="N607" s="273"/>
      <c r="O607" s="273"/>
      <c r="P607" s="273"/>
      <c r="Q607" s="273"/>
      <c r="R607" s="273"/>
      <c r="S607" s="273"/>
      <c r="T607" s="273"/>
      <c r="U607" s="273"/>
      <c r="V607" s="273"/>
      <c r="W607" s="273"/>
      <c r="X607" s="273"/>
      <c r="Y607" s="273"/>
      <c r="Z607" s="273"/>
      <c r="AA607" s="273"/>
      <c r="AB607" s="273"/>
      <c r="AC607" s="273"/>
      <c r="AD607" s="273"/>
      <c r="AE607" s="273"/>
      <c r="AF607" s="273"/>
      <c r="AG607" s="273"/>
      <c r="AH607" s="273"/>
      <c r="AI607" s="273"/>
      <c r="AJ607" s="273"/>
      <c r="AK607" s="273"/>
      <c r="AL607" s="273"/>
      <c r="AM607" s="273"/>
      <c r="AN607" s="273"/>
      <c r="AO607" s="273"/>
      <c r="AP607" s="273"/>
      <c r="AQ607" s="273"/>
      <c r="AR607" s="273"/>
      <c r="AS607" s="273"/>
      <c r="AT607" s="273"/>
      <c r="AU607" s="273"/>
      <c r="AV607" s="273"/>
    </row>
    <row r="608" spans="1:48" s="54" customFormat="1" ht="15" customHeight="1">
      <c r="A608" s="87"/>
      <c r="B608" s="280"/>
      <c r="C608" s="93" t="s">
        <v>36</v>
      </c>
      <c r="D608" s="87"/>
      <c r="E608" s="276"/>
      <c r="F608" s="276"/>
      <c r="G608" s="278"/>
      <c r="H608" s="278"/>
      <c r="I608" s="278"/>
      <c r="J608" s="278"/>
      <c r="K608" s="278"/>
      <c r="L608" s="278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/>
      <c r="Y608" s="273"/>
      <c r="Z608" s="273"/>
      <c r="AA608" s="273"/>
      <c r="AB608" s="273"/>
      <c r="AC608" s="273"/>
      <c r="AD608" s="273"/>
      <c r="AE608" s="273"/>
      <c r="AF608" s="273"/>
      <c r="AG608" s="273"/>
      <c r="AH608" s="273"/>
      <c r="AI608" s="273"/>
      <c r="AJ608" s="273"/>
      <c r="AK608" s="273"/>
      <c r="AL608" s="273"/>
      <c r="AM608" s="273"/>
      <c r="AN608" s="273"/>
      <c r="AO608" s="273"/>
      <c r="AP608" s="273"/>
      <c r="AQ608" s="273"/>
      <c r="AR608" s="273"/>
      <c r="AS608" s="273"/>
      <c r="AT608" s="273"/>
      <c r="AU608" s="273"/>
      <c r="AV608" s="273"/>
    </row>
    <row r="609" spans="1:48" s="54" customFormat="1" ht="40.5">
      <c r="A609" s="87"/>
      <c r="B609" s="280"/>
      <c r="C609" s="91" t="s">
        <v>865</v>
      </c>
      <c r="D609" s="111" t="s">
        <v>729</v>
      </c>
      <c r="E609" s="276"/>
      <c r="F609" s="276"/>
      <c r="G609" s="278"/>
      <c r="H609" s="278"/>
      <c r="I609" s="278"/>
      <c r="J609" s="278"/>
      <c r="K609" s="278"/>
      <c r="L609" s="278"/>
      <c r="M609" s="273"/>
      <c r="N609" s="273"/>
      <c r="O609" s="273"/>
      <c r="P609" s="273"/>
      <c r="Q609" s="273"/>
      <c r="R609" s="273"/>
      <c r="S609" s="273"/>
      <c r="T609" s="273"/>
      <c r="U609" s="273"/>
      <c r="V609" s="273"/>
      <c r="W609" s="273"/>
      <c r="X609" s="273"/>
      <c r="Y609" s="273"/>
      <c r="Z609" s="273"/>
      <c r="AA609" s="273"/>
      <c r="AB609" s="273"/>
      <c r="AC609" s="273"/>
      <c r="AD609" s="273"/>
      <c r="AE609" s="273"/>
      <c r="AF609" s="273"/>
      <c r="AG609" s="273"/>
      <c r="AH609" s="273"/>
      <c r="AI609" s="273"/>
      <c r="AJ609" s="273"/>
      <c r="AK609" s="273"/>
      <c r="AL609" s="273"/>
      <c r="AM609" s="273"/>
      <c r="AN609" s="273"/>
      <c r="AO609" s="273"/>
      <c r="AP609" s="273"/>
      <c r="AQ609" s="273"/>
      <c r="AR609" s="273"/>
      <c r="AS609" s="273"/>
      <c r="AT609" s="273"/>
      <c r="AU609" s="273"/>
      <c r="AV609" s="273"/>
    </row>
    <row r="610" spans="1:48" s="54" customFormat="1" ht="15" customHeight="1">
      <c r="A610" s="87"/>
      <c r="B610" s="280"/>
      <c r="C610" s="93" t="s">
        <v>471</v>
      </c>
      <c r="D610" s="87"/>
      <c r="E610" s="276"/>
      <c r="F610" s="276"/>
      <c r="G610" s="278"/>
      <c r="H610" s="278"/>
      <c r="I610" s="278"/>
      <c r="J610" s="278"/>
      <c r="K610" s="278"/>
      <c r="L610" s="278"/>
      <c r="M610" s="273"/>
      <c r="N610" s="273"/>
      <c r="O610" s="273"/>
      <c r="P610" s="273"/>
      <c r="Q610" s="273"/>
      <c r="R610" s="273"/>
      <c r="S610" s="273"/>
      <c r="T610" s="273"/>
      <c r="U610" s="273"/>
      <c r="V610" s="273"/>
      <c r="W610" s="273"/>
      <c r="X610" s="273"/>
      <c r="Y610" s="273"/>
      <c r="Z610" s="273"/>
      <c r="AA610" s="273"/>
      <c r="AB610" s="273"/>
      <c r="AC610" s="273"/>
      <c r="AD610" s="273"/>
      <c r="AE610" s="273"/>
      <c r="AF610" s="273"/>
      <c r="AG610" s="273"/>
      <c r="AH610" s="273"/>
      <c r="AI610" s="273"/>
      <c r="AJ610" s="273"/>
      <c r="AK610" s="273"/>
      <c r="AL610" s="273"/>
      <c r="AM610" s="273"/>
      <c r="AN610" s="273"/>
      <c r="AO610" s="273"/>
      <c r="AP610" s="273"/>
      <c r="AQ610" s="273"/>
      <c r="AR610" s="273"/>
      <c r="AS610" s="273"/>
      <c r="AT610" s="273"/>
      <c r="AU610" s="273"/>
      <c r="AV610" s="273"/>
    </row>
    <row r="611" spans="1:48" s="54" customFormat="1" ht="18" customHeight="1">
      <c r="A611" s="87"/>
      <c r="B611" s="95"/>
      <c r="C611" s="93" t="s">
        <v>472</v>
      </c>
      <c r="D611" s="87"/>
      <c r="E611" s="276"/>
      <c r="F611" s="276"/>
      <c r="G611" s="278"/>
      <c r="H611" s="278"/>
      <c r="I611" s="278"/>
      <c r="J611" s="278"/>
      <c r="K611" s="278"/>
      <c r="L611" s="278"/>
      <c r="M611" s="273"/>
      <c r="N611" s="273"/>
      <c r="O611" s="273"/>
      <c r="P611" s="273"/>
      <c r="Q611" s="273"/>
      <c r="R611" s="273"/>
      <c r="S611" s="273"/>
      <c r="T611" s="273"/>
      <c r="U611" s="273"/>
      <c r="V611" s="273"/>
      <c r="W611" s="273"/>
      <c r="X611" s="273"/>
      <c r="Y611" s="273"/>
      <c r="Z611" s="273"/>
      <c r="AA611" s="273"/>
      <c r="AB611" s="273"/>
      <c r="AC611" s="273"/>
      <c r="AD611" s="273"/>
      <c r="AE611" s="273"/>
      <c r="AF611" s="273"/>
      <c r="AG611" s="273"/>
      <c r="AH611" s="273"/>
      <c r="AI611" s="273"/>
      <c r="AJ611" s="273"/>
      <c r="AK611" s="273"/>
      <c r="AL611" s="273"/>
      <c r="AM611" s="273"/>
      <c r="AN611" s="273"/>
      <c r="AO611" s="273"/>
      <c r="AP611" s="273"/>
      <c r="AQ611" s="273"/>
      <c r="AR611" s="273"/>
      <c r="AS611" s="273"/>
      <c r="AT611" s="273"/>
      <c r="AU611" s="273"/>
      <c r="AV611" s="273"/>
    </row>
    <row r="612" spans="1:12" s="112" customFormat="1" ht="16.5" customHeight="1">
      <c r="A612" s="269"/>
      <c r="B612" s="269"/>
      <c r="C612" s="93" t="s">
        <v>836</v>
      </c>
      <c r="D612" s="271"/>
      <c r="E612" s="272"/>
      <c r="F612" s="272"/>
      <c r="G612" s="266"/>
      <c r="H612" s="266"/>
      <c r="I612" s="266"/>
      <c r="J612" s="266"/>
      <c r="K612" s="266"/>
      <c r="L612" s="266"/>
    </row>
    <row r="613" spans="1:12" s="25" customFormat="1" ht="13.5">
      <c r="A613" s="80"/>
      <c r="B613" s="80"/>
      <c r="C613" s="184" t="s">
        <v>757</v>
      </c>
      <c r="D613" s="82"/>
      <c r="E613" s="458"/>
      <c r="F613" s="459"/>
      <c r="G613" s="459"/>
      <c r="H613" s="459"/>
      <c r="I613" s="459"/>
      <c r="J613" s="459"/>
      <c r="K613" s="459"/>
      <c r="L613" s="468"/>
    </row>
    <row r="614" spans="1:13" s="45" customFormat="1" ht="29.25" customHeight="1">
      <c r="A614" s="80">
        <v>1</v>
      </c>
      <c r="B614" s="8" t="s">
        <v>575</v>
      </c>
      <c r="C614" s="81" t="s">
        <v>161</v>
      </c>
      <c r="D614" s="82" t="s">
        <v>25</v>
      </c>
      <c r="E614" s="83">
        <v>74</v>
      </c>
      <c r="F614" s="82"/>
      <c r="G614" s="84"/>
      <c r="H614" s="83"/>
      <c r="I614" s="84"/>
      <c r="J614" s="83"/>
      <c r="K614" s="84"/>
      <c r="L614" s="84"/>
      <c r="M614" s="34"/>
    </row>
    <row r="615" spans="1:13" s="45" customFormat="1" ht="34.5" customHeight="1">
      <c r="A615" s="80">
        <v>2</v>
      </c>
      <c r="B615" s="8" t="s">
        <v>481</v>
      </c>
      <c r="C615" s="81" t="s">
        <v>162</v>
      </c>
      <c r="D615" s="82" t="s">
        <v>25</v>
      </c>
      <c r="E615" s="83">
        <f>508-E614</f>
        <v>434</v>
      </c>
      <c r="F615" s="82"/>
      <c r="G615" s="84"/>
      <c r="H615" s="83"/>
      <c r="I615" s="84"/>
      <c r="J615" s="83"/>
      <c r="K615" s="84"/>
      <c r="L615" s="84"/>
      <c r="M615" s="34"/>
    </row>
    <row r="616" spans="1:13" s="25" customFormat="1" ht="15" customHeight="1">
      <c r="A616" s="80">
        <v>3</v>
      </c>
      <c r="B616" s="64"/>
      <c r="C616" s="432" t="s">
        <v>696</v>
      </c>
      <c r="D616" s="82" t="s">
        <v>25</v>
      </c>
      <c r="E616" s="84">
        <f>E615</f>
        <v>434</v>
      </c>
      <c r="F616" s="82"/>
      <c r="G616" s="84"/>
      <c r="H616" s="83"/>
      <c r="I616" s="84"/>
      <c r="J616" s="430"/>
      <c r="K616" s="84"/>
      <c r="L616" s="84"/>
      <c r="M616" s="34"/>
    </row>
    <row r="617" spans="1:12" s="17" customFormat="1" ht="13.5">
      <c r="A617" s="115">
        <v>4</v>
      </c>
      <c r="B617" s="64" t="s">
        <v>1</v>
      </c>
      <c r="C617" s="81" t="s">
        <v>2</v>
      </c>
      <c r="D617" s="82" t="s">
        <v>25</v>
      </c>
      <c r="E617" s="83">
        <f>E615</f>
        <v>434</v>
      </c>
      <c r="F617" s="172"/>
      <c r="G617" s="84"/>
      <c r="H617" s="83"/>
      <c r="I617" s="84"/>
      <c r="J617" s="83"/>
      <c r="K617" s="84"/>
      <c r="L617" s="84"/>
    </row>
    <row r="618" spans="1:13" s="45" customFormat="1" ht="16.5" customHeight="1">
      <c r="A618" s="80">
        <v>5</v>
      </c>
      <c r="B618" s="8" t="s">
        <v>837</v>
      </c>
      <c r="C618" s="81" t="s">
        <v>54</v>
      </c>
      <c r="D618" s="82" t="s">
        <v>25</v>
      </c>
      <c r="E618" s="83">
        <v>74</v>
      </c>
      <c r="F618" s="82"/>
      <c r="G618" s="84"/>
      <c r="H618" s="83"/>
      <c r="I618" s="84"/>
      <c r="J618" s="83"/>
      <c r="K618" s="84"/>
      <c r="L618" s="84"/>
      <c r="M618" s="34"/>
    </row>
    <row r="619" spans="1:13" s="25" customFormat="1" ht="13.5">
      <c r="A619" s="80">
        <v>6</v>
      </c>
      <c r="B619" s="200" t="s">
        <v>138</v>
      </c>
      <c r="C619" s="81" t="s">
        <v>55</v>
      </c>
      <c r="D619" s="82" t="s">
        <v>25</v>
      </c>
      <c r="E619" s="83">
        <f>E618</f>
        <v>74</v>
      </c>
      <c r="F619" s="82"/>
      <c r="G619" s="84"/>
      <c r="H619" s="83"/>
      <c r="I619" s="84"/>
      <c r="J619" s="83"/>
      <c r="K619" s="84"/>
      <c r="L619" s="84"/>
      <c r="M619" s="34"/>
    </row>
    <row r="620" spans="1:13" s="69" customFormat="1" ht="14.25">
      <c r="A620" s="115"/>
      <c r="B620" s="119"/>
      <c r="C620" s="93" t="s">
        <v>36</v>
      </c>
      <c r="D620" s="87"/>
      <c r="E620" s="87"/>
      <c r="F620" s="105"/>
      <c r="G620" s="105"/>
      <c r="H620" s="105"/>
      <c r="I620" s="105"/>
      <c r="J620" s="105"/>
      <c r="K620" s="105"/>
      <c r="L620" s="105"/>
      <c r="M620" s="68"/>
    </row>
    <row r="621" spans="1:13" s="71" customFormat="1" ht="13.5">
      <c r="A621" s="115"/>
      <c r="B621" s="115"/>
      <c r="C621" s="91" t="s">
        <v>754</v>
      </c>
      <c r="D621" s="111" t="s">
        <v>729</v>
      </c>
      <c r="E621" s="116"/>
      <c r="F621" s="105"/>
      <c r="G621" s="105"/>
      <c r="H621" s="105"/>
      <c r="I621" s="105"/>
      <c r="J621" s="105"/>
      <c r="K621" s="105"/>
      <c r="L621" s="105"/>
      <c r="M621" s="70"/>
    </row>
    <row r="622" spans="1:13" s="71" customFormat="1" ht="13.5" customHeight="1">
      <c r="A622" s="115"/>
      <c r="B622" s="115"/>
      <c r="C622" s="93" t="s">
        <v>15</v>
      </c>
      <c r="D622" s="87"/>
      <c r="E622" s="116"/>
      <c r="F622" s="105"/>
      <c r="G622" s="105"/>
      <c r="H622" s="105"/>
      <c r="I622" s="105"/>
      <c r="J622" s="105"/>
      <c r="K622" s="105"/>
      <c r="L622" s="105"/>
      <c r="M622" s="70"/>
    </row>
    <row r="623" spans="1:13" s="71" customFormat="1" ht="13.5">
      <c r="A623" s="115"/>
      <c r="B623" s="115"/>
      <c r="C623" s="91" t="s">
        <v>731</v>
      </c>
      <c r="D623" s="111" t="s">
        <v>729</v>
      </c>
      <c r="E623" s="116"/>
      <c r="F623" s="105"/>
      <c r="G623" s="105"/>
      <c r="H623" s="105"/>
      <c r="I623" s="105"/>
      <c r="J623" s="105"/>
      <c r="K623" s="105"/>
      <c r="L623" s="105"/>
      <c r="M623" s="70"/>
    </row>
    <row r="624" spans="1:13" s="71" customFormat="1" ht="13.5">
      <c r="A624" s="115"/>
      <c r="B624" s="115"/>
      <c r="C624" s="93" t="s">
        <v>758</v>
      </c>
      <c r="D624" s="87"/>
      <c r="E624" s="116"/>
      <c r="F624" s="105"/>
      <c r="G624" s="105"/>
      <c r="H624" s="105"/>
      <c r="I624" s="105"/>
      <c r="J624" s="105"/>
      <c r="K624" s="105"/>
      <c r="L624" s="105"/>
      <c r="M624" s="70"/>
    </row>
    <row r="625" spans="1:12" s="25" customFormat="1" ht="13.5">
      <c r="A625" s="80"/>
      <c r="B625" s="80"/>
      <c r="C625" s="184" t="s">
        <v>759</v>
      </c>
      <c r="D625" s="82"/>
      <c r="E625" s="458"/>
      <c r="F625" s="459"/>
      <c r="G625" s="459"/>
      <c r="H625" s="459"/>
      <c r="I625" s="459"/>
      <c r="J625" s="459"/>
      <c r="K625" s="459"/>
      <c r="L625" s="468"/>
    </row>
    <row r="626" spans="1:12" s="19" customFormat="1" ht="15.75">
      <c r="A626" s="132"/>
      <c r="B626" s="132"/>
      <c r="C626" s="554" t="s">
        <v>344</v>
      </c>
      <c r="D626" s="133"/>
      <c r="E626" s="134"/>
      <c r="F626" s="132"/>
      <c r="G626" s="132"/>
      <c r="H626" s="132"/>
      <c r="I626" s="132"/>
      <c r="J626" s="132"/>
      <c r="K626" s="132"/>
      <c r="L626" s="132"/>
    </row>
    <row r="627" spans="1:13" s="25" customFormat="1" ht="27">
      <c r="A627" s="80">
        <v>1</v>
      </c>
      <c r="B627" s="8" t="s">
        <v>56</v>
      </c>
      <c r="C627" s="81" t="s">
        <v>105</v>
      </c>
      <c r="D627" s="82" t="s">
        <v>25</v>
      </c>
      <c r="E627" s="102">
        <f>E628*0.2</f>
        <v>17</v>
      </c>
      <c r="F627" s="82"/>
      <c r="G627" s="84"/>
      <c r="H627" s="83"/>
      <c r="I627" s="84"/>
      <c r="J627" s="83"/>
      <c r="K627" s="84"/>
      <c r="L627" s="84"/>
      <c r="M627" s="34"/>
    </row>
    <row r="628" spans="1:14" s="17" customFormat="1" ht="13.5">
      <c r="A628" s="80">
        <v>2</v>
      </c>
      <c r="B628" s="8" t="s">
        <v>139</v>
      </c>
      <c r="C628" s="81" t="s">
        <v>345</v>
      </c>
      <c r="D628" s="82" t="s">
        <v>23</v>
      </c>
      <c r="E628" s="88">
        <v>85</v>
      </c>
      <c r="F628" s="82"/>
      <c r="G628" s="84"/>
      <c r="H628" s="83"/>
      <c r="I628" s="84"/>
      <c r="J628" s="83"/>
      <c r="K628" s="84"/>
      <c r="L628" s="84"/>
      <c r="M628" s="34"/>
      <c r="N628" s="45"/>
    </row>
    <row r="629" spans="1:13" s="25" customFormat="1" ht="29.25" customHeight="1">
      <c r="A629" s="80">
        <v>3</v>
      </c>
      <c r="B629" s="8" t="s">
        <v>346</v>
      </c>
      <c r="C629" s="81" t="s">
        <v>347</v>
      </c>
      <c r="D629" s="82" t="s">
        <v>23</v>
      </c>
      <c r="E629" s="130">
        <v>85</v>
      </c>
      <c r="F629" s="82"/>
      <c r="G629" s="84"/>
      <c r="H629" s="83"/>
      <c r="I629" s="84"/>
      <c r="J629" s="83"/>
      <c r="K629" s="84"/>
      <c r="L629" s="84"/>
      <c r="M629" s="34"/>
    </row>
    <row r="630" spans="1:13" s="17" customFormat="1" ht="14.25" customHeight="1">
      <c r="A630" s="80">
        <v>4</v>
      </c>
      <c r="B630" s="8" t="s">
        <v>348</v>
      </c>
      <c r="C630" s="81" t="s">
        <v>838</v>
      </c>
      <c r="D630" s="82"/>
      <c r="E630" s="241"/>
      <c r="F630" s="82"/>
      <c r="G630" s="84"/>
      <c r="H630" s="83"/>
      <c r="I630" s="84"/>
      <c r="J630" s="83"/>
      <c r="K630" s="84"/>
      <c r="L630" s="84"/>
      <c r="M630" s="24"/>
    </row>
    <row r="631" spans="1:13" ht="14.25" customHeight="1">
      <c r="A631" s="80"/>
      <c r="B631" s="8"/>
      <c r="C631" s="109" t="s">
        <v>63</v>
      </c>
      <c r="D631" s="80" t="s">
        <v>29</v>
      </c>
      <c r="E631" s="241">
        <v>0.004</v>
      </c>
      <c r="F631" s="172"/>
      <c r="G631" s="84"/>
      <c r="H631" s="83"/>
      <c r="I631" s="84"/>
      <c r="J631" s="83"/>
      <c r="K631" s="84"/>
      <c r="L631" s="84"/>
      <c r="M631" s="34"/>
    </row>
    <row r="632" spans="1:13" ht="13.5">
      <c r="A632" s="80"/>
      <c r="B632" s="8"/>
      <c r="C632" s="109" t="s">
        <v>49</v>
      </c>
      <c r="D632" s="80" t="s">
        <v>29</v>
      </c>
      <c r="E632" s="242">
        <v>0.871</v>
      </c>
      <c r="F632" s="172"/>
      <c r="G632" s="84"/>
      <c r="H632" s="83"/>
      <c r="I632" s="84"/>
      <c r="J632" s="83"/>
      <c r="K632" s="84"/>
      <c r="L632" s="84"/>
      <c r="M632" s="34"/>
    </row>
    <row r="633" spans="1:13" s="25" customFormat="1" ht="37.5" customHeight="1">
      <c r="A633" s="86"/>
      <c r="B633" s="8"/>
      <c r="C633" s="538" t="s">
        <v>349</v>
      </c>
      <c r="D633" s="80"/>
      <c r="E633" s="130"/>
      <c r="F633" s="82"/>
      <c r="G633" s="84"/>
      <c r="H633" s="83"/>
      <c r="I633" s="84"/>
      <c r="J633" s="83"/>
      <c r="K633" s="84"/>
      <c r="L633" s="84"/>
      <c r="M633" s="34"/>
    </row>
    <row r="634" spans="1:14" s="17" customFormat="1" ht="13.5">
      <c r="A634" s="80">
        <v>1</v>
      </c>
      <c r="B634" s="8" t="s">
        <v>139</v>
      </c>
      <c r="C634" s="81" t="s">
        <v>272</v>
      </c>
      <c r="D634" s="82" t="s">
        <v>23</v>
      </c>
      <c r="E634" s="83">
        <v>160</v>
      </c>
      <c r="F634" s="82"/>
      <c r="G634" s="84"/>
      <c r="H634" s="83"/>
      <c r="I634" s="84"/>
      <c r="J634" s="83"/>
      <c r="K634" s="84"/>
      <c r="L634" s="84"/>
      <c r="M634" s="34"/>
      <c r="N634" s="45"/>
    </row>
    <row r="635" spans="1:12" s="113" customFormat="1" ht="28.5" customHeight="1">
      <c r="A635" s="243">
        <v>2</v>
      </c>
      <c r="B635" s="244" t="s">
        <v>351</v>
      </c>
      <c r="C635" s="186" t="s">
        <v>350</v>
      </c>
      <c r="D635" s="149" t="s">
        <v>25</v>
      </c>
      <c r="E635" s="213">
        <f>E634*0.08</f>
        <v>12.8</v>
      </c>
      <c r="F635" s="185"/>
      <c r="G635" s="185"/>
      <c r="H635" s="185"/>
      <c r="I635" s="185"/>
      <c r="J635" s="185"/>
      <c r="K635" s="185"/>
      <c r="L635" s="185"/>
    </row>
    <row r="636" spans="1:13" s="103" customFormat="1" ht="27">
      <c r="A636" s="82">
        <v>3</v>
      </c>
      <c r="B636" s="78" t="s">
        <v>352</v>
      </c>
      <c r="C636" s="81" t="s">
        <v>271</v>
      </c>
      <c r="D636" s="82" t="s">
        <v>31</v>
      </c>
      <c r="E636" s="88">
        <v>22</v>
      </c>
      <c r="F636" s="82"/>
      <c r="G636" s="84"/>
      <c r="H636" s="83"/>
      <c r="I636" s="84"/>
      <c r="J636" s="83"/>
      <c r="K636" s="84"/>
      <c r="L636" s="84"/>
      <c r="M636" s="104"/>
    </row>
    <row r="637" spans="1:13" s="45" customFormat="1" ht="27">
      <c r="A637" s="86"/>
      <c r="B637" s="8"/>
      <c r="C637" s="538" t="s">
        <v>527</v>
      </c>
      <c r="D637" s="80"/>
      <c r="E637" s="84"/>
      <c r="F637" s="82"/>
      <c r="G637" s="84"/>
      <c r="H637" s="83"/>
      <c r="I637" s="84"/>
      <c r="J637" s="83"/>
      <c r="K637" s="84"/>
      <c r="L637" s="84"/>
      <c r="M637" s="34"/>
    </row>
    <row r="638" spans="1:165" ht="13.5">
      <c r="A638" s="82">
        <v>1</v>
      </c>
      <c r="B638" s="8" t="s">
        <v>9</v>
      </c>
      <c r="C638" s="81" t="s">
        <v>10</v>
      </c>
      <c r="D638" s="82" t="s">
        <v>25</v>
      </c>
      <c r="E638" s="190">
        <f>0.08*113.2</f>
        <v>9.056000000000001</v>
      </c>
      <c r="F638" s="100"/>
      <c r="G638" s="100"/>
      <c r="H638" s="100"/>
      <c r="I638" s="100"/>
      <c r="J638" s="100"/>
      <c r="K638" s="100"/>
      <c r="L638" s="100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</row>
    <row r="639" spans="1:13" s="17" customFormat="1" ht="15" customHeight="1">
      <c r="A639" s="82">
        <v>2</v>
      </c>
      <c r="B639" s="8" t="s">
        <v>50</v>
      </c>
      <c r="C639" s="81" t="s">
        <v>533</v>
      </c>
      <c r="D639" s="82" t="s">
        <v>25</v>
      </c>
      <c r="E639" s="190">
        <f>0.025*113.2</f>
        <v>2.83</v>
      </c>
      <c r="F639" s="82"/>
      <c r="G639" s="84"/>
      <c r="H639" s="83"/>
      <c r="I639" s="84"/>
      <c r="J639" s="83"/>
      <c r="K639" s="84"/>
      <c r="L639" s="84"/>
      <c r="M639" s="24"/>
    </row>
    <row r="640" spans="1:13" s="17" customFormat="1" ht="30.75" customHeight="1">
      <c r="A640" s="82">
        <v>3</v>
      </c>
      <c r="B640" s="8" t="s">
        <v>534</v>
      </c>
      <c r="C640" s="81" t="s">
        <v>538</v>
      </c>
      <c r="D640" s="82" t="s">
        <v>25</v>
      </c>
      <c r="E640" s="190">
        <f>0.1*113.2</f>
        <v>11.32</v>
      </c>
      <c r="F640" s="82"/>
      <c r="G640" s="84"/>
      <c r="H640" s="83"/>
      <c r="I640" s="84"/>
      <c r="J640" s="83"/>
      <c r="K640" s="84"/>
      <c r="L640" s="84"/>
      <c r="M640" s="24"/>
    </row>
    <row r="641" spans="1:13" ht="14.25" customHeight="1">
      <c r="A641" s="82"/>
      <c r="B641" s="8"/>
      <c r="C641" s="109" t="s">
        <v>49</v>
      </c>
      <c r="D641" s="80" t="s">
        <v>24</v>
      </c>
      <c r="E641" s="190">
        <f>11.34*113.2</f>
        <v>1283.688</v>
      </c>
      <c r="F641" s="82"/>
      <c r="G641" s="84"/>
      <c r="H641" s="83"/>
      <c r="I641" s="84"/>
      <c r="J641" s="83"/>
      <c r="K641" s="84"/>
      <c r="L641" s="84"/>
      <c r="M641" s="34"/>
    </row>
    <row r="642" spans="1:13" s="17" customFormat="1" ht="16.5" customHeight="1">
      <c r="A642" s="82">
        <v>4</v>
      </c>
      <c r="B642" s="8" t="s">
        <v>535</v>
      </c>
      <c r="C642" s="81" t="s">
        <v>839</v>
      </c>
      <c r="D642" s="82"/>
      <c r="E642" s="185"/>
      <c r="F642" s="82"/>
      <c r="G642" s="84"/>
      <c r="H642" s="83"/>
      <c r="I642" s="84"/>
      <c r="J642" s="83"/>
      <c r="K642" s="84"/>
      <c r="L642" s="84"/>
      <c r="M642" s="24"/>
    </row>
    <row r="643" spans="1:13" s="17" customFormat="1" ht="13.5">
      <c r="A643" s="82"/>
      <c r="B643" s="8"/>
      <c r="C643" s="186" t="s">
        <v>536</v>
      </c>
      <c r="D643" s="80" t="s">
        <v>29</v>
      </c>
      <c r="E643" s="190">
        <f>7*1.02*113.2/1000</f>
        <v>0.8082480000000001</v>
      </c>
      <c r="F643" s="82"/>
      <c r="G643" s="84"/>
      <c r="H643" s="83"/>
      <c r="I643" s="84"/>
      <c r="J643" s="83"/>
      <c r="K643" s="84"/>
      <c r="L643" s="84"/>
      <c r="M643" s="24"/>
    </row>
    <row r="644" spans="1:13" s="17" customFormat="1" ht="13.5">
      <c r="A644" s="82"/>
      <c r="B644" s="8"/>
      <c r="C644" s="186" t="s">
        <v>265</v>
      </c>
      <c r="D644" s="80" t="s">
        <v>29</v>
      </c>
      <c r="E644" s="190">
        <f>5*1.02*113.2/1000</f>
        <v>0.5773199999999999</v>
      </c>
      <c r="F644" s="82"/>
      <c r="G644" s="84"/>
      <c r="H644" s="83"/>
      <c r="I644" s="84"/>
      <c r="J644" s="83"/>
      <c r="K644" s="84"/>
      <c r="L644" s="84"/>
      <c r="M644" s="24"/>
    </row>
    <row r="645" spans="1:13" s="17" customFormat="1" ht="27">
      <c r="A645" s="80">
        <v>5</v>
      </c>
      <c r="B645" s="8" t="s">
        <v>3</v>
      </c>
      <c r="C645" s="81" t="s">
        <v>537</v>
      </c>
      <c r="D645" s="82" t="s">
        <v>23</v>
      </c>
      <c r="E645" s="84">
        <f>0.3*113.2</f>
        <v>33.96</v>
      </c>
      <c r="F645" s="82"/>
      <c r="G645" s="84"/>
      <c r="H645" s="83"/>
      <c r="I645" s="84"/>
      <c r="J645" s="83"/>
      <c r="K645" s="84"/>
      <c r="L645" s="84"/>
      <c r="M645" s="24"/>
    </row>
    <row r="646" spans="1:13" s="17" customFormat="1" ht="13.5">
      <c r="A646" s="58"/>
      <c r="B646" s="439"/>
      <c r="C646" s="538" t="s">
        <v>708</v>
      </c>
      <c r="D646" s="58"/>
      <c r="E646" s="29"/>
      <c r="F646" s="60"/>
      <c r="G646" s="29"/>
      <c r="H646" s="61"/>
      <c r="I646" s="29"/>
      <c r="J646" s="61"/>
      <c r="K646" s="29"/>
      <c r="L646" s="29"/>
      <c r="M646" s="24"/>
    </row>
    <row r="647" spans="1:13" s="17" customFormat="1" ht="40.5">
      <c r="A647" s="82">
        <v>1</v>
      </c>
      <c r="B647" s="80" t="s">
        <v>666</v>
      </c>
      <c r="C647" s="109" t="s">
        <v>667</v>
      </c>
      <c r="D647" s="80" t="s">
        <v>668</v>
      </c>
      <c r="E647" s="84">
        <v>338.7</v>
      </c>
      <c r="F647" s="82"/>
      <c r="G647" s="84"/>
      <c r="H647" s="83"/>
      <c r="I647" s="84"/>
      <c r="J647" s="83"/>
      <c r="K647" s="84"/>
      <c r="L647" s="84"/>
      <c r="M647" s="24"/>
    </row>
    <row r="648" spans="1:13" s="17" customFormat="1" ht="17.25" customHeight="1">
      <c r="A648" s="82">
        <v>2</v>
      </c>
      <c r="B648" s="80" t="s">
        <v>669</v>
      </c>
      <c r="C648" s="109" t="s">
        <v>670</v>
      </c>
      <c r="D648" s="80" t="s">
        <v>668</v>
      </c>
      <c r="E648" s="84">
        <f>E647</f>
        <v>338.7</v>
      </c>
      <c r="F648" s="82"/>
      <c r="G648" s="84"/>
      <c r="H648" s="83"/>
      <c r="I648" s="84"/>
      <c r="J648" s="83"/>
      <c r="K648" s="84"/>
      <c r="L648" s="84"/>
      <c r="M648" s="24"/>
    </row>
    <row r="649" spans="1:13" s="17" customFormat="1" ht="16.5" customHeight="1">
      <c r="A649" s="82">
        <v>3</v>
      </c>
      <c r="B649" s="80" t="s">
        <v>671</v>
      </c>
      <c r="C649" s="109" t="s">
        <v>672</v>
      </c>
      <c r="D649" s="80" t="s">
        <v>668</v>
      </c>
      <c r="E649" s="84">
        <f>E647</f>
        <v>338.7</v>
      </c>
      <c r="F649" s="82"/>
      <c r="G649" s="84"/>
      <c r="H649" s="83"/>
      <c r="I649" s="84"/>
      <c r="J649" s="83"/>
      <c r="K649" s="84"/>
      <c r="L649" s="84"/>
      <c r="M649" s="24"/>
    </row>
    <row r="650" spans="1:13" s="17" customFormat="1" ht="27">
      <c r="A650" s="82"/>
      <c r="B650" s="72"/>
      <c r="C650" s="538" t="s">
        <v>709</v>
      </c>
      <c r="D650" s="80"/>
      <c r="E650" s="84"/>
      <c r="F650" s="82"/>
      <c r="G650" s="84"/>
      <c r="H650" s="83"/>
      <c r="I650" s="84"/>
      <c r="J650" s="83"/>
      <c r="K650" s="84"/>
      <c r="L650" s="84"/>
      <c r="M650" s="24"/>
    </row>
    <row r="651" spans="1:12" s="103" customFormat="1" ht="27">
      <c r="A651" s="172">
        <v>1</v>
      </c>
      <c r="B651" s="431" t="s">
        <v>627</v>
      </c>
      <c r="C651" s="432" t="s">
        <v>840</v>
      </c>
      <c r="D651" s="172" t="s">
        <v>25</v>
      </c>
      <c r="E651" s="204">
        <v>117.6</v>
      </c>
      <c r="F651" s="430"/>
      <c r="G651" s="430"/>
      <c r="H651" s="430"/>
      <c r="I651" s="430"/>
      <c r="J651" s="430"/>
      <c r="K651" s="430"/>
      <c r="L651" s="430"/>
    </row>
    <row r="652" spans="1:12" s="54" customFormat="1" ht="13.5">
      <c r="A652" s="172"/>
      <c r="B652" s="431"/>
      <c r="C652" s="234" t="s">
        <v>63</v>
      </c>
      <c r="D652" s="172" t="s">
        <v>29</v>
      </c>
      <c r="E652" s="447">
        <v>1.26</v>
      </c>
      <c r="F652" s="430"/>
      <c r="G652" s="430"/>
      <c r="H652" s="430"/>
      <c r="I652" s="430"/>
      <c r="J652" s="430"/>
      <c r="K652" s="430"/>
      <c r="L652" s="430"/>
    </row>
    <row r="653" spans="1:12" s="54" customFormat="1" ht="13.5">
      <c r="A653" s="172"/>
      <c r="B653" s="431"/>
      <c r="C653" s="234" t="s">
        <v>49</v>
      </c>
      <c r="D653" s="172" t="s">
        <v>29</v>
      </c>
      <c r="E653" s="447">
        <v>11.76</v>
      </c>
      <c r="F653" s="430"/>
      <c r="G653" s="430"/>
      <c r="H653" s="430"/>
      <c r="I653" s="430"/>
      <c r="J653" s="430"/>
      <c r="K653" s="430"/>
      <c r="L653" s="430"/>
    </row>
    <row r="654" spans="1:13" ht="13.5">
      <c r="A654" s="115"/>
      <c r="B654" s="119"/>
      <c r="C654" s="93" t="s">
        <v>36</v>
      </c>
      <c r="D654" s="87"/>
      <c r="E654" s="195"/>
      <c r="F654" s="105"/>
      <c r="G654" s="105"/>
      <c r="H654" s="105"/>
      <c r="I654" s="105"/>
      <c r="J654" s="105"/>
      <c r="K654" s="105"/>
      <c r="L654" s="105"/>
      <c r="M654" s="46"/>
    </row>
    <row r="655" spans="1:13" s="19" customFormat="1" ht="16.5" customHeight="1">
      <c r="A655" s="115"/>
      <c r="B655" s="115"/>
      <c r="C655" s="91" t="s">
        <v>754</v>
      </c>
      <c r="D655" s="111" t="s">
        <v>729</v>
      </c>
      <c r="E655" s="478"/>
      <c r="F655" s="105"/>
      <c r="G655" s="105"/>
      <c r="H655" s="105"/>
      <c r="I655" s="105"/>
      <c r="J655" s="105"/>
      <c r="K655" s="105"/>
      <c r="L655" s="105"/>
      <c r="M655" s="27"/>
    </row>
    <row r="656" spans="1:13" s="19" customFormat="1" ht="13.5">
      <c r="A656" s="115"/>
      <c r="B656" s="115"/>
      <c r="C656" s="93" t="s">
        <v>15</v>
      </c>
      <c r="D656" s="87"/>
      <c r="E656" s="478"/>
      <c r="F656" s="105"/>
      <c r="G656" s="105"/>
      <c r="H656" s="105"/>
      <c r="I656" s="105"/>
      <c r="J656" s="105"/>
      <c r="K656" s="105"/>
      <c r="L656" s="105"/>
      <c r="M656" s="27"/>
    </row>
    <row r="657" spans="1:13" s="19" customFormat="1" ht="13.5">
      <c r="A657" s="115"/>
      <c r="B657" s="115"/>
      <c r="C657" s="91" t="s">
        <v>731</v>
      </c>
      <c r="D657" s="111" t="s">
        <v>729</v>
      </c>
      <c r="E657" s="478"/>
      <c r="F657" s="105"/>
      <c r="G657" s="105"/>
      <c r="H657" s="105"/>
      <c r="I657" s="105"/>
      <c r="J657" s="105"/>
      <c r="K657" s="105"/>
      <c r="L657" s="105"/>
      <c r="M657" s="27"/>
    </row>
    <row r="658" spans="1:13" s="19" customFormat="1" ht="13.5">
      <c r="A658" s="115"/>
      <c r="B658" s="115"/>
      <c r="C658" s="93" t="s">
        <v>760</v>
      </c>
      <c r="D658" s="87"/>
      <c r="E658" s="478"/>
      <c r="F658" s="105"/>
      <c r="G658" s="105"/>
      <c r="H658" s="105"/>
      <c r="I658" s="105"/>
      <c r="J658" s="105"/>
      <c r="K658" s="105"/>
      <c r="L658" s="105"/>
      <c r="M658" s="27"/>
    </row>
    <row r="659" spans="1:12" s="25" customFormat="1" ht="13.5">
      <c r="A659" s="80"/>
      <c r="B659" s="80"/>
      <c r="C659" s="536" t="s">
        <v>761</v>
      </c>
      <c r="D659" s="82"/>
      <c r="E659" s="458"/>
      <c r="F659" s="459"/>
      <c r="G659" s="459"/>
      <c r="H659" s="459"/>
      <c r="I659" s="459"/>
      <c r="J659" s="459"/>
      <c r="K659" s="459"/>
      <c r="L659" s="468"/>
    </row>
    <row r="660" spans="1:13" s="54" customFormat="1" ht="18" customHeight="1">
      <c r="A660" s="82"/>
      <c r="B660" s="78"/>
      <c r="C660" s="87" t="s">
        <v>762</v>
      </c>
      <c r="D660" s="82"/>
      <c r="E660" s="83"/>
      <c r="F660" s="84"/>
      <c r="G660" s="84"/>
      <c r="H660" s="84"/>
      <c r="I660" s="84"/>
      <c r="J660" s="84"/>
      <c r="K660" s="84"/>
      <c r="L660" s="84"/>
      <c r="M660" s="196"/>
    </row>
    <row r="661" spans="1:13" s="54" customFormat="1" ht="18" customHeight="1">
      <c r="A661" s="82"/>
      <c r="B661" s="78"/>
      <c r="C661" s="87" t="s">
        <v>95</v>
      </c>
      <c r="D661" s="82"/>
      <c r="E661" s="83"/>
      <c r="F661" s="82"/>
      <c r="G661" s="84"/>
      <c r="H661" s="83"/>
      <c r="I661" s="84"/>
      <c r="J661" s="83"/>
      <c r="K661" s="84"/>
      <c r="L661" s="84"/>
      <c r="M661" s="196"/>
    </row>
    <row r="662" spans="1:13" s="17" customFormat="1" ht="16.5" customHeight="1">
      <c r="A662" s="80">
        <v>1</v>
      </c>
      <c r="B662" s="121" t="s">
        <v>110</v>
      </c>
      <c r="C662" s="81" t="s">
        <v>715</v>
      </c>
      <c r="D662" s="80" t="s">
        <v>25</v>
      </c>
      <c r="E662" s="455">
        <f>0.5*0.7*270</f>
        <v>94.5</v>
      </c>
      <c r="F662" s="82"/>
      <c r="G662" s="84"/>
      <c r="H662" s="83"/>
      <c r="I662" s="84"/>
      <c r="J662" s="83"/>
      <c r="K662" s="84"/>
      <c r="L662" s="84"/>
      <c r="M662" s="67"/>
    </row>
    <row r="663" spans="1:13" s="17" customFormat="1" ht="13.5">
      <c r="A663" s="80">
        <v>2</v>
      </c>
      <c r="B663" s="121" t="s">
        <v>81</v>
      </c>
      <c r="C663" s="120" t="s">
        <v>76</v>
      </c>
      <c r="D663" s="80" t="s">
        <v>25</v>
      </c>
      <c r="E663" s="537">
        <v>28.75</v>
      </c>
      <c r="F663" s="82"/>
      <c r="G663" s="84"/>
      <c r="H663" s="83"/>
      <c r="I663" s="84"/>
      <c r="J663" s="83"/>
      <c r="K663" s="84"/>
      <c r="L663" s="84"/>
      <c r="M663" s="67"/>
    </row>
    <row r="664" spans="1:12" s="145" customFormat="1" ht="27">
      <c r="A664" s="149">
        <v>3</v>
      </c>
      <c r="B664" s="201"/>
      <c r="C664" s="151" t="s">
        <v>159</v>
      </c>
      <c r="D664" s="80" t="s">
        <v>25</v>
      </c>
      <c r="E664" s="146">
        <f>(E662-E663)</f>
        <v>65.75</v>
      </c>
      <c r="F664" s="219"/>
      <c r="G664" s="219"/>
      <c r="H664" s="219"/>
      <c r="I664" s="219"/>
      <c r="J664" s="219"/>
      <c r="K664" s="219"/>
      <c r="L664" s="219">
        <f>G664+I664+K664</f>
        <v>0</v>
      </c>
    </row>
    <row r="665" spans="1:13" s="17" customFormat="1" ht="13.5">
      <c r="A665" s="80">
        <v>4</v>
      </c>
      <c r="B665" s="8"/>
      <c r="C665" s="432" t="s">
        <v>696</v>
      </c>
      <c r="D665" s="80" t="s">
        <v>25</v>
      </c>
      <c r="E665" s="84">
        <f>E664</f>
        <v>65.75</v>
      </c>
      <c r="F665" s="82"/>
      <c r="G665" s="84"/>
      <c r="H665" s="84"/>
      <c r="I665" s="84"/>
      <c r="J665" s="430"/>
      <c r="K665" s="84"/>
      <c r="L665" s="84"/>
      <c r="M665" s="35"/>
    </row>
    <row r="666" spans="1:13" s="103" customFormat="1" ht="28.5" customHeight="1">
      <c r="A666" s="82">
        <v>5</v>
      </c>
      <c r="B666" s="82" t="s">
        <v>199</v>
      </c>
      <c r="C666" s="81" t="s">
        <v>200</v>
      </c>
      <c r="D666" s="82" t="s">
        <v>25</v>
      </c>
      <c r="E666" s="84">
        <v>2.8</v>
      </c>
      <c r="F666" s="82"/>
      <c r="G666" s="84"/>
      <c r="H666" s="83"/>
      <c r="I666" s="84"/>
      <c r="J666" s="83"/>
      <c r="K666" s="84"/>
      <c r="L666" s="84"/>
      <c r="M666" s="196"/>
    </row>
    <row r="667" spans="1:13" s="98" customFormat="1" ht="41.25" customHeight="1">
      <c r="A667" s="82">
        <v>6</v>
      </c>
      <c r="B667" s="154" t="s">
        <v>201</v>
      </c>
      <c r="C667" s="109" t="s">
        <v>841</v>
      </c>
      <c r="D667" s="479" t="s">
        <v>20</v>
      </c>
      <c r="E667" s="479">
        <v>14</v>
      </c>
      <c r="F667" s="82"/>
      <c r="G667" s="84"/>
      <c r="H667" s="83"/>
      <c r="I667" s="84"/>
      <c r="J667" s="83"/>
      <c r="K667" s="84"/>
      <c r="L667" s="84"/>
      <c r="M667" s="197"/>
    </row>
    <row r="668" spans="1:13" s="108" customFormat="1" ht="20.25" customHeight="1">
      <c r="A668" s="82">
        <v>7</v>
      </c>
      <c r="B668" s="226" t="s">
        <v>202</v>
      </c>
      <c r="C668" s="109" t="s">
        <v>203</v>
      </c>
      <c r="D668" s="82" t="s">
        <v>38</v>
      </c>
      <c r="E668" s="84">
        <v>270</v>
      </c>
      <c r="F668" s="82" t="s">
        <v>285</v>
      </c>
      <c r="G668" s="84"/>
      <c r="H668" s="83"/>
      <c r="I668" s="84"/>
      <c r="J668" s="83"/>
      <c r="K668" s="84"/>
      <c r="L668" s="84"/>
      <c r="M668" s="104"/>
    </row>
    <row r="669" spans="1:13" ht="13.5">
      <c r="A669" s="115"/>
      <c r="B669" s="119"/>
      <c r="C669" s="93" t="s">
        <v>36</v>
      </c>
      <c r="D669" s="87"/>
      <c r="E669" s="195"/>
      <c r="F669" s="105"/>
      <c r="G669" s="105"/>
      <c r="H669" s="105"/>
      <c r="I669" s="105"/>
      <c r="J669" s="105"/>
      <c r="K669" s="105"/>
      <c r="L669" s="105"/>
      <c r="M669" s="46"/>
    </row>
    <row r="670" spans="1:13" s="54" customFormat="1" ht="13.5">
      <c r="A670" s="106"/>
      <c r="B670" s="95"/>
      <c r="C670" s="91" t="s">
        <v>754</v>
      </c>
      <c r="D670" s="111" t="s">
        <v>729</v>
      </c>
      <c r="E670" s="87"/>
      <c r="F670" s="105"/>
      <c r="G670" s="84"/>
      <c r="H670" s="84"/>
      <c r="I670" s="84"/>
      <c r="J670" s="84"/>
      <c r="K670" s="84"/>
      <c r="L670" s="105"/>
      <c r="M670" s="108"/>
    </row>
    <row r="671" spans="1:13" s="54" customFormat="1" ht="13.5">
      <c r="A671" s="106"/>
      <c r="B671" s="95"/>
      <c r="C671" s="93" t="s">
        <v>15</v>
      </c>
      <c r="D671" s="87"/>
      <c r="E671" s="95"/>
      <c r="F671" s="460"/>
      <c r="G671" s="472"/>
      <c r="H671" s="472"/>
      <c r="I671" s="472"/>
      <c r="J671" s="472"/>
      <c r="K671" s="472"/>
      <c r="L671" s="461"/>
      <c r="M671" s="108"/>
    </row>
    <row r="672" spans="1:12" s="108" customFormat="1" ht="13.5">
      <c r="A672" s="106"/>
      <c r="B672" s="95"/>
      <c r="C672" s="91" t="s">
        <v>731</v>
      </c>
      <c r="D672" s="111" t="s">
        <v>729</v>
      </c>
      <c r="E672" s="95"/>
      <c r="F672" s="460"/>
      <c r="G672" s="472"/>
      <c r="H672" s="472"/>
      <c r="I672" s="472"/>
      <c r="J672" s="472"/>
      <c r="K672" s="472"/>
      <c r="L672" s="461"/>
    </row>
    <row r="673" spans="1:13" s="54" customFormat="1" ht="13.5">
      <c r="A673" s="106"/>
      <c r="B673" s="95"/>
      <c r="C673" s="93" t="s">
        <v>763</v>
      </c>
      <c r="D673" s="95"/>
      <c r="E673" s="95"/>
      <c r="F673" s="460"/>
      <c r="G673" s="472"/>
      <c r="H673" s="472"/>
      <c r="I673" s="472"/>
      <c r="J673" s="472"/>
      <c r="K673" s="472"/>
      <c r="L673" s="461"/>
      <c r="M673" s="108"/>
    </row>
    <row r="674" spans="1:13" s="54" customFormat="1" ht="17.25" customHeight="1">
      <c r="A674" s="82"/>
      <c r="B674" s="78"/>
      <c r="C674" s="144" t="s">
        <v>764</v>
      </c>
      <c r="D674" s="82"/>
      <c r="E674" s="83"/>
      <c r="F674" s="84"/>
      <c r="G674" s="84"/>
      <c r="H674" s="84"/>
      <c r="I674" s="84"/>
      <c r="J674" s="84"/>
      <c r="K674" s="84"/>
      <c r="L674" s="84"/>
      <c r="M674" s="104"/>
    </row>
    <row r="675" spans="1:13" s="54" customFormat="1" ht="27" customHeight="1">
      <c r="A675" s="82">
        <v>1</v>
      </c>
      <c r="B675" s="226" t="s">
        <v>96</v>
      </c>
      <c r="C675" s="81" t="s">
        <v>545</v>
      </c>
      <c r="D675" s="82" t="s">
        <v>38</v>
      </c>
      <c r="E675" s="83">
        <v>270</v>
      </c>
      <c r="F675" s="82"/>
      <c r="G675" s="84"/>
      <c r="H675" s="83"/>
      <c r="I675" s="84"/>
      <c r="J675" s="83"/>
      <c r="K675" s="84"/>
      <c r="L675" s="84"/>
      <c r="M675" s="104"/>
    </row>
    <row r="676" spans="1:12" s="53" customFormat="1" ht="28.5" customHeight="1">
      <c r="A676" s="82">
        <v>2</v>
      </c>
      <c r="B676" s="82" t="s">
        <v>204</v>
      </c>
      <c r="C676" s="81" t="s">
        <v>546</v>
      </c>
      <c r="D676" s="82" t="s">
        <v>20</v>
      </c>
      <c r="E676" s="82">
        <v>14</v>
      </c>
      <c r="F676" s="84"/>
      <c r="G676" s="83"/>
      <c r="H676" s="84"/>
      <c r="I676" s="83"/>
      <c r="J676" s="84"/>
      <c r="K676" s="84"/>
      <c r="L676" s="389"/>
    </row>
    <row r="677" spans="1:13" s="54" customFormat="1" ht="30.75" customHeight="1">
      <c r="A677" s="82">
        <v>3</v>
      </c>
      <c r="B677" s="78" t="s">
        <v>94</v>
      </c>
      <c r="C677" s="81" t="s">
        <v>765</v>
      </c>
      <c r="D677" s="82"/>
      <c r="E677" s="123"/>
      <c r="F677" s="83"/>
      <c r="G677" s="84"/>
      <c r="H677" s="82"/>
      <c r="I677" s="84"/>
      <c r="J677" s="83"/>
      <c r="K677" s="84"/>
      <c r="L677" s="84"/>
      <c r="M677" s="104"/>
    </row>
    <row r="678" spans="1:13" s="103" customFormat="1" ht="13.5">
      <c r="A678" s="82"/>
      <c r="B678" s="78"/>
      <c r="C678" s="109" t="s">
        <v>283</v>
      </c>
      <c r="D678" s="82" t="s">
        <v>38</v>
      </c>
      <c r="E678" s="84">
        <v>150</v>
      </c>
      <c r="F678" s="83"/>
      <c r="G678" s="84"/>
      <c r="H678" s="82"/>
      <c r="I678" s="84"/>
      <c r="J678" s="83"/>
      <c r="K678" s="84"/>
      <c r="L678" s="84"/>
      <c r="M678" s="104"/>
    </row>
    <row r="679" spans="1:13" s="103" customFormat="1" ht="13.5">
      <c r="A679" s="82"/>
      <c r="B679" s="78"/>
      <c r="C679" s="109" t="s">
        <v>284</v>
      </c>
      <c r="D679" s="82" t="s">
        <v>38</v>
      </c>
      <c r="E679" s="84">
        <v>270</v>
      </c>
      <c r="F679" s="83"/>
      <c r="G679" s="84"/>
      <c r="H679" s="82"/>
      <c r="I679" s="84"/>
      <c r="J679" s="83"/>
      <c r="K679" s="84"/>
      <c r="L679" s="84"/>
      <c r="M679" s="104"/>
    </row>
    <row r="680" spans="1:13" s="54" customFormat="1" ht="18" customHeight="1">
      <c r="A680" s="82">
        <v>4</v>
      </c>
      <c r="B680" s="226" t="s">
        <v>205</v>
      </c>
      <c r="C680" s="109" t="s">
        <v>206</v>
      </c>
      <c r="D680" s="82" t="s">
        <v>20</v>
      </c>
      <c r="E680" s="83">
        <v>14</v>
      </c>
      <c r="F680" s="83"/>
      <c r="G680" s="84"/>
      <c r="H680" s="82"/>
      <c r="I680" s="84"/>
      <c r="J680" s="83"/>
      <c r="K680" s="84"/>
      <c r="L680" s="84"/>
      <c r="M680" s="104"/>
    </row>
    <row r="681" spans="1:12" s="73" customFormat="1" ht="27">
      <c r="A681" s="149">
        <v>5</v>
      </c>
      <c r="B681" s="229" t="s">
        <v>92</v>
      </c>
      <c r="C681" s="186" t="s">
        <v>183</v>
      </c>
      <c r="D681" s="149" t="s">
        <v>43</v>
      </c>
      <c r="E681" s="230">
        <v>14</v>
      </c>
      <c r="F681" s="230"/>
      <c r="G681" s="230"/>
      <c r="H681" s="230"/>
      <c r="I681" s="230"/>
      <c r="J681" s="230"/>
      <c r="K681" s="230"/>
      <c r="L681" s="230"/>
    </row>
    <row r="682" spans="1:12" s="73" customFormat="1" ht="13.5">
      <c r="A682" s="149">
        <v>6</v>
      </c>
      <c r="B682" s="229" t="s">
        <v>93</v>
      </c>
      <c r="C682" s="186" t="s">
        <v>184</v>
      </c>
      <c r="D682" s="224" t="s">
        <v>38</v>
      </c>
      <c r="E682" s="230">
        <v>270</v>
      </c>
      <c r="F682" s="230"/>
      <c r="G682" s="230"/>
      <c r="H682" s="230"/>
      <c r="I682" s="230"/>
      <c r="J682" s="230"/>
      <c r="K682" s="230"/>
      <c r="L682" s="230"/>
    </row>
    <row r="683" spans="1:13" s="54" customFormat="1" ht="13.5">
      <c r="A683" s="82">
        <v>7</v>
      </c>
      <c r="B683" s="78"/>
      <c r="C683" s="109" t="s">
        <v>207</v>
      </c>
      <c r="D683" s="82" t="s">
        <v>31</v>
      </c>
      <c r="E683" s="84">
        <v>270</v>
      </c>
      <c r="F683" s="83"/>
      <c r="G683" s="84"/>
      <c r="H683" s="82"/>
      <c r="I683" s="84"/>
      <c r="J683" s="83"/>
      <c r="K683" s="84"/>
      <c r="L683" s="84"/>
      <c r="M683" s="41"/>
    </row>
    <row r="684" spans="1:13" s="54" customFormat="1" ht="15" customHeight="1">
      <c r="A684" s="82"/>
      <c r="B684" s="78"/>
      <c r="C684" s="93" t="s">
        <v>36</v>
      </c>
      <c r="D684" s="87"/>
      <c r="E684" s="105"/>
      <c r="F684" s="105"/>
      <c r="G684" s="84"/>
      <c r="H684" s="84"/>
      <c r="I684" s="84"/>
      <c r="J684" s="84"/>
      <c r="K684" s="84"/>
      <c r="L684" s="84"/>
      <c r="M684" s="198"/>
    </row>
    <row r="685" spans="1:13" s="54" customFormat="1" ht="29.25" customHeight="1">
      <c r="A685" s="82"/>
      <c r="B685" s="78"/>
      <c r="C685" s="110" t="s">
        <v>755</v>
      </c>
      <c r="D685" s="111" t="s">
        <v>729</v>
      </c>
      <c r="E685" s="105"/>
      <c r="F685" s="105"/>
      <c r="G685" s="84"/>
      <c r="H685" s="84"/>
      <c r="I685" s="84"/>
      <c r="J685" s="84"/>
      <c r="K685" s="84"/>
      <c r="L685" s="105"/>
      <c r="M685" s="104"/>
    </row>
    <row r="686" spans="1:13" s="54" customFormat="1" ht="14.25" customHeight="1">
      <c r="A686" s="82"/>
      <c r="B686" s="78"/>
      <c r="C686" s="93" t="s">
        <v>36</v>
      </c>
      <c r="D686" s="87"/>
      <c r="E686" s="105"/>
      <c r="F686" s="105"/>
      <c r="G686" s="84"/>
      <c r="H686" s="84"/>
      <c r="I686" s="84"/>
      <c r="J686" s="84"/>
      <c r="K686" s="84"/>
      <c r="L686" s="105"/>
      <c r="M686" s="198"/>
    </row>
    <row r="687" spans="1:13" s="54" customFormat="1" ht="15" customHeight="1">
      <c r="A687" s="82"/>
      <c r="B687" s="78"/>
      <c r="C687" s="91" t="s">
        <v>731</v>
      </c>
      <c r="D687" s="111" t="s">
        <v>729</v>
      </c>
      <c r="E687" s="105"/>
      <c r="F687" s="105"/>
      <c r="G687" s="84"/>
      <c r="H687" s="84"/>
      <c r="I687" s="84"/>
      <c r="J687" s="84"/>
      <c r="K687" s="84"/>
      <c r="L687" s="105"/>
      <c r="M687" s="104"/>
    </row>
    <row r="688" spans="1:13" s="54" customFormat="1" ht="15" customHeight="1">
      <c r="A688" s="82"/>
      <c r="B688" s="78"/>
      <c r="C688" s="93" t="s">
        <v>766</v>
      </c>
      <c r="D688" s="87"/>
      <c r="E688" s="105"/>
      <c r="F688" s="105"/>
      <c r="G688" s="84"/>
      <c r="H688" s="84"/>
      <c r="I688" s="84"/>
      <c r="J688" s="84"/>
      <c r="K688" s="84"/>
      <c r="L688" s="105"/>
      <c r="M688" s="104"/>
    </row>
    <row r="689" spans="1:12" s="54" customFormat="1" ht="17.25" customHeight="1">
      <c r="A689" s="82"/>
      <c r="B689" s="199"/>
      <c r="C689" s="93" t="s">
        <v>767</v>
      </c>
      <c r="D689" s="87"/>
      <c r="E689" s="87"/>
      <c r="F689" s="105"/>
      <c r="G689" s="84"/>
      <c r="H689" s="84"/>
      <c r="I689" s="84"/>
      <c r="J689" s="84"/>
      <c r="K689" s="84"/>
      <c r="L689" s="105"/>
    </row>
    <row r="690" spans="1:12" s="25" customFormat="1" ht="27">
      <c r="A690" s="80"/>
      <c r="B690" s="80"/>
      <c r="C690" s="536" t="s">
        <v>851</v>
      </c>
      <c r="D690" s="82"/>
      <c r="E690" s="458"/>
      <c r="F690" s="459"/>
      <c r="G690" s="459"/>
      <c r="H690" s="459"/>
      <c r="I690" s="459"/>
      <c r="J690" s="459"/>
      <c r="K690" s="459"/>
      <c r="L690" s="468"/>
    </row>
    <row r="691" spans="1:12" s="73" customFormat="1" ht="13.5">
      <c r="A691" s="149">
        <v>1</v>
      </c>
      <c r="B691" s="244" t="s">
        <v>539</v>
      </c>
      <c r="C691" s="186" t="s">
        <v>172</v>
      </c>
      <c r="D691" s="149" t="s">
        <v>25</v>
      </c>
      <c r="E691" s="190">
        <v>25.08</v>
      </c>
      <c r="F691" s="185"/>
      <c r="G691" s="185"/>
      <c r="H691" s="185"/>
      <c r="I691" s="185"/>
      <c r="J691" s="185"/>
      <c r="K691" s="185"/>
      <c r="L691" s="185"/>
    </row>
    <row r="692" spans="1:12" s="73" customFormat="1" ht="13.5">
      <c r="A692" s="149">
        <v>2</v>
      </c>
      <c r="B692" s="244" t="s">
        <v>81</v>
      </c>
      <c r="C692" s="186" t="s">
        <v>76</v>
      </c>
      <c r="D692" s="149" t="s">
        <v>25</v>
      </c>
      <c r="E692" s="190">
        <v>10</v>
      </c>
      <c r="F692" s="185"/>
      <c r="G692" s="185"/>
      <c r="H692" s="185"/>
      <c r="I692" s="185"/>
      <c r="J692" s="185"/>
      <c r="K692" s="185"/>
      <c r="L692" s="185"/>
    </row>
    <row r="693" spans="1:12" s="145" customFormat="1" ht="27">
      <c r="A693" s="149">
        <v>3</v>
      </c>
      <c r="B693" s="201"/>
      <c r="C693" s="151" t="s">
        <v>159</v>
      </c>
      <c r="D693" s="149" t="s">
        <v>25</v>
      </c>
      <c r="E693" s="213">
        <f>(E691-E692)</f>
        <v>15.079999999999998</v>
      </c>
      <c r="F693" s="185"/>
      <c r="G693" s="185"/>
      <c r="H693" s="185"/>
      <c r="I693" s="185"/>
      <c r="J693" s="185"/>
      <c r="K693" s="185"/>
      <c r="L693" s="185"/>
    </row>
    <row r="694" spans="1:12" s="73" customFormat="1" ht="13.5">
      <c r="A694" s="149">
        <v>4</v>
      </c>
      <c r="B694" s="244"/>
      <c r="C694" s="432" t="s">
        <v>696</v>
      </c>
      <c r="D694" s="149" t="s">
        <v>25</v>
      </c>
      <c r="E694" s="185">
        <f>E693</f>
        <v>15.079999999999998</v>
      </c>
      <c r="F694" s="185"/>
      <c r="G694" s="185"/>
      <c r="H694" s="185"/>
      <c r="I694" s="185"/>
      <c r="J694" s="430"/>
      <c r="K694" s="185"/>
      <c r="L694" s="185"/>
    </row>
    <row r="695" spans="1:12" s="17" customFormat="1" ht="13.5">
      <c r="A695" s="82">
        <v>5</v>
      </c>
      <c r="B695" s="8" t="s">
        <v>1</v>
      </c>
      <c r="C695" s="81" t="s">
        <v>2</v>
      </c>
      <c r="D695" s="82" t="s">
        <v>25</v>
      </c>
      <c r="E695" s="480">
        <f>E691-E692</f>
        <v>15.079999999999998</v>
      </c>
      <c r="F695" s="172"/>
      <c r="G695" s="84"/>
      <c r="H695" s="83"/>
      <c r="I695" s="84"/>
      <c r="J695" s="83"/>
      <c r="K695" s="84"/>
      <c r="L695" s="84"/>
    </row>
    <row r="696" spans="1:180" ht="13.5">
      <c r="A696" s="82">
        <v>6</v>
      </c>
      <c r="B696" s="8" t="s">
        <v>9</v>
      </c>
      <c r="C696" s="81" t="s">
        <v>10</v>
      </c>
      <c r="D696" s="82" t="s">
        <v>25</v>
      </c>
      <c r="E696" s="190">
        <v>3.15</v>
      </c>
      <c r="F696" s="100"/>
      <c r="G696" s="100"/>
      <c r="H696" s="100"/>
      <c r="I696" s="100"/>
      <c r="J696" s="100"/>
      <c r="K696" s="100"/>
      <c r="L696" s="100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  <c r="EG696" s="17"/>
      <c r="EH696" s="17"/>
      <c r="EI696" s="17"/>
      <c r="EJ696" s="17"/>
      <c r="EK696" s="17"/>
      <c r="EL696" s="17"/>
      <c r="EM696" s="17"/>
      <c r="EN696" s="17"/>
      <c r="EO696" s="17"/>
      <c r="EP696" s="17"/>
      <c r="EQ696" s="17"/>
      <c r="ER696" s="17"/>
      <c r="ES696" s="17"/>
      <c r="ET696" s="17"/>
      <c r="EU696" s="17"/>
      <c r="EV696" s="17"/>
      <c r="EW696" s="17"/>
      <c r="EX696" s="17"/>
      <c r="EY696" s="17"/>
      <c r="EZ696" s="17"/>
      <c r="FA696" s="17"/>
      <c r="FB696" s="17"/>
      <c r="FC696" s="17"/>
      <c r="FD696" s="17"/>
      <c r="FE696" s="17"/>
      <c r="FF696" s="17"/>
      <c r="FG696" s="17"/>
      <c r="FH696" s="17"/>
      <c r="FI696" s="17"/>
      <c r="FJ696" s="17"/>
      <c r="FK696" s="17"/>
      <c r="FL696" s="17"/>
      <c r="FM696" s="17"/>
      <c r="FN696" s="17"/>
      <c r="FO696" s="17"/>
      <c r="FP696" s="17"/>
      <c r="FQ696" s="17"/>
      <c r="FR696" s="17"/>
      <c r="FS696" s="17"/>
      <c r="FT696" s="17"/>
      <c r="FU696" s="17"/>
      <c r="FV696" s="17"/>
      <c r="FW696" s="17"/>
      <c r="FX696" s="17"/>
    </row>
    <row r="697" spans="1:12" s="45" customFormat="1" ht="15" customHeight="1">
      <c r="A697" s="80">
        <v>7</v>
      </c>
      <c r="B697" s="8" t="s">
        <v>50</v>
      </c>
      <c r="C697" s="387" t="s">
        <v>164</v>
      </c>
      <c r="D697" s="82" t="s">
        <v>25</v>
      </c>
      <c r="E697" s="190">
        <f>0.12*2</f>
        <v>0.24</v>
      </c>
      <c r="F697" s="172"/>
      <c r="G697" s="84"/>
      <c r="H697" s="83"/>
      <c r="I697" s="84"/>
      <c r="J697" s="83"/>
      <c r="K697" s="84"/>
      <c r="L697" s="84"/>
    </row>
    <row r="698" spans="1:12" s="113" customFormat="1" ht="40.5">
      <c r="A698" s="149">
        <v>8</v>
      </c>
      <c r="B698" s="244" t="s">
        <v>82</v>
      </c>
      <c r="C698" s="186" t="s">
        <v>195</v>
      </c>
      <c r="D698" s="149" t="s">
        <v>25</v>
      </c>
      <c r="E698" s="190">
        <v>22</v>
      </c>
      <c r="F698" s="185"/>
      <c r="G698" s="185"/>
      <c r="H698" s="185"/>
      <c r="I698" s="185"/>
      <c r="J698" s="185"/>
      <c r="K698" s="185"/>
      <c r="L698" s="185"/>
    </row>
    <row r="699" spans="1:12" ht="13.5">
      <c r="A699" s="82"/>
      <c r="B699" s="8"/>
      <c r="C699" s="120" t="s">
        <v>63</v>
      </c>
      <c r="D699" s="80" t="s">
        <v>29</v>
      </c>
      <c r="E699" s="190">
        <v>0.49</v>
      </c>
      <c r="F699" s="82"/>
      <c r="G699" s="84"/>
      <c r="H699" s="83"/>
      <c r="I699" s="84"/>
      <c r="J699" s="83"/>
      <c r="K699" s="84"/>
      <c r="L699" s="84"/>
    </row>
    <row r="700" spans="1:12" ht="13.5">
      <c r="A700" s="82"/>
      <c r="B700" s="8"/>
      <c r="C700" s="120" t="s">
        <v>49</v>
      </c>
      <c r="D700" s="80" t="s">
        <v>29</v>
      </c>
      <c r="E700" s="190">
        <v>0.86</v>
      </c>
      <c r="F700" s="82"/>
      <c r="G700" s="84"/>
      <c r="H700" s="83"/>
      <c r="I700" s="84"/>
      <c r="J700" s="83"/>
      <c r="K700" s="84"/>
      <c r="L700" s="84"/>
    </row>
    <row r="701" spans="1:12" s="113" customFormat="1" ht="27">
      <c r="A701" s="149">
        <v>9</v>
      </c>
      <c r="B701" s="149" t="s">
        <v>186</v>
      </c>
      <c r="C701" s="186" t="s">
        <v>842</v>
      </c>
      <c r="D701" s="224"/>
      <c r="E701" s="213"/>
      <c r="F701" s="185"/>
      <c r="G701" s="185"/>
      <c r="H701" s="185"/>
      <c r="I701" s="185"/>
      <c r="J701" s="185"/>
      <c r="K701" s="185"/>
      <c r="L701" s="185"/>
    </row>
    <row r="702" spans="1:17" s="141" customFormat="1" ht="13.5">
      <c r="A702" s="149"/>
      <c r="B702" s="149"/>
      <c r="C702" s="186" t="s">
        <v>540</v>
      </c>
      <c r="D702" s="415" t="s">
        <v>24</v>
      </c>
      <c r="E702" s="190">
        <f>9.02*100*1.02</f>
        <v>920.04</v>
      </c>
      <c r="F702" s="213"/>
      <c r="G702" s="213"/>
      <c r="H702" s="213"/>
      <c r="I702" s="213"/>
      <c r="J702" s="213"/>
      <c r="K702" s="213"/>
      <c r="L702" s="213"/>
      <c r="Q702" s="187"/>
    </row>
    <row r="703" spans="1:17" s="141" customFormat="1" ht="13.5">
      <c r="A703" s="149"/>
      <c r="B703" s="149"/>
      <c r="C703" s="186" t="s">
        <v>265</v>
      </c>
      <c r="D703" s="415" t="s">
        <v>24</v>
      </c>
      <c r="E703" s="190">
        <f>2.32*362*1.02</f>
        <v>856.6367999999999</v>
      </c>
      <c r="F703" s="213"/>
      <c r="G703" s="213"/>
      <c r="H703" s="213"/>
      <c r="I703" s="213"/>
      <c r="J703" s="213"/>
      <c r="K703" s="213"/>
      <c r="L703" s="213"/>
      <c r="Q703" s="187"/>
    </row>
    <row r="704" spans="1:17" s="141" customFormat="1" ht="13.5">
      <c r="A704" s="149"/>
      <c r="B704" s="149"/>
      <c r="C704" s="186" t="s">
        <v>266</v>
      </c>
      <c r="D704" s="415" t="s">
        <v>24</v>
      </c>
      <c r="E704" s="190">
        <f>2.3*45*1.02</f>
        <v>105.57</v>
      </c>
      <c r="F704" s="539"/>
      <c r="G704" s="213"/>
      <c r="H704" s="213"/>
      <c r="I704" s="213"/>
      <c r="J704" s="213"/>
      <c r="K704" s="213"/>
      <c r="L704" s="213"/>
      <c r="Q704" s="187"/>
    </row>
    <row r="705" spans="1:17" s="45" customFormat="1" ht="13.5">
      <c r="A705" s="82"/>
      <c r="B705" s="149"/>
      <c r="C705" s="186" t="s">
        <v>267</v>
      </c>
      <c r="D705" s="415" t="s">
        <v>24</v>
      </c>
      <c r="E705" s="190">
        <f>0.45*45*1.02</f>
        <v>20.655</v>
      </c>
      <c r="F705" s="539"/>
      <c r="G705" s="213"/>
      <c r="H705" s="213"/>
      <c r="I705" s="213"/>
      <c r="J705" s="213"/>
      <c r="K705" s="213"/>
      <c r="L705" s="213"/>
      <c r="Q705" s="188"/>
    </row>
    <row r="706" spans="1:17" s="113" customFormat="1" ht="13.5">
      <c r="A706" s="149"/>
      <c r="B706" s="149"/>
      <c r="C706" s="120" t="s">
        <v>264</v>
      </c>
      <c r="D706" s="149" t="s">
        <v>268</v>
      </c>
      <c r="E706" s="190">
        <v>158.4</v>
      </c>
      <c r="F706" s="185"/>
      <c r="G706" s="185"/>
      <c r="H706" s="185"/>
      <c r="I706" s="185"/>
      <c r="J706" s="185"/>
      <c r="K706" s="185"/>
      <c r="L706" s="185"/>
      <c r="Q706" s="189"/>
    </row>
    <row r="707" spans="1:17" s="113" customFormat="1" ht="33.75" customHeight="1">
      <c r="A707" s="149">
        <v>10</v>
      </c>
      <c r="B707" s="151" t="s">
        <v>187</v>
      </c>
      <c r="C707" s="186" t="s">
        <v>768</v>
      </c>
      <c r="D707" s="149"/>
      <c r="E707" s="213"/>
      <c r="F707" s="185"/>
      <c r="G707" s="185"/>
      <c r="H707" s="185"/>
      <c r="I707" s="185"/>
      <c r="J707" s="185"/>
      <c r="K707" s="185"/>
      <c r="L707" s="185"/>
      <c r="Q707" s="189"/>
    </row>
    <row r="708" spans="1:13" ht="13.5">
      <c r="A708" s="82"/>
      <c r="B708" s="8"/>
      <c r="C708" s="186" t="s">
        <v>542</v>
      </c>
      <c r="D708" s="224" t="s">
        <v>29</v>
      </c>
      <c r="E708" s="84">
        <v>0.12</v>
      </c>
      <c r="F708" s="82"/>
      <c r="G708" s="84"/>
      <c r="H708" s="83"/>
      <c r="I708" s="84"/>
      <c r="J708" s="83"/>
      <c r="K708" s="84"/>
      <c r="L708" s="84"/>
      <c r="M708" s="24"/>
    </row>
    <row r="709" spans="1:13" ht="13.5">
      <c r="A709" s="82"/>
      <c r="B709" s="8"/>
      <c r="C709" s="186" t="s">
        <v>543</v>
      </c>
      <c r="D709" s="224" t="s">
        <v>29</v>
      </c>
      <c r="E709" s="84">
        <v>0.84</v>
      </c>
      <c r="F709" s="213"/>
      <c r="G709" s="84"/>
      <c r="H709" s="83"/>
      <c r="I709" s="84"/>
      <c r="J709" s="83"/>
      <c r="K709" s="84"/>
      <c r="L709" s="84"/>
      <c r="M709" s="24"/>
    </row>
    <row r="710" spans="1:13" ht="13.5">
      <c r="A710" s="82"/>
      <c r="B710" s="8"/>
      <c r="C710" s="186" t="s">
        <v>544</v>
      </c>
      <c r="D710" s="224" t="s">
        <v>29</v>
      </c>
      <c r="E710" s="84">
        <v>0.121</v>
      </c>
      <c r="F710" s="213"/>
      <c r="G710" s="84"/>
      <c r="H710" s="83"/>
      <c r="I710" s="84"/>
      <c r="J710" s="83"/>
      <c r="K710" s="84"/>
      <c r="L710" s="84"/>
      <c r="M710" s="24"/>
    </row>
    <row r="711" spans="1:17" s="45" customFormat="1" ht="13.5">
      <c r="A711" s="82"/>
      <c r="B711" s="151"/>
      <c r="C711" s="186" t="s">
        <v>188</v>
      </c>
      <c r="D711" s="149" t="s">
        <v>43</v>
      </c>
      <c r="E711" s="190">
        <f>6*2</f>
        <v>12</v>
      </c>
      <c r="F711" s="285"/>
      <c r="G711" s="213"/>
      <c r="H711" s="213"/>
      <c r="I711" s="213"/>
      <c r="J711" s="213"/>
      <c r="K711" s="213"/>
      <c r="L711" s="213"/>
      <c r="Q711" s="187"/>
    </row>
    <row r="712" spans="1:17" s="45" customFormat="1" ht="13.5">
      <c r="A712" s="82"/>
      <c r="B712" s="151"/>
      <c r="C712" s="186" t="s">
        <v>541</v>
      </c>
      <c r="D712" s="149" t="s">
        <v>43</v>
      </c>
      <c r="E712" s="190">
        <v>2</v>
      </c>
      <c r="F712" s="285"/>
      <c r="G712" s="213"/>
      <c r="H712" s="213"/>
      <c r="I712" s="213"/>
      <c r="J712" s="213"/>
      <c r="K712" s="213"/>
      <c r="L712" s="213"/>
      <c r="Q712" s="187"/>
    </row>
    <row r="713" spans="1:17" s="113" customFormat="1" ht="27">
      <c r="A713" s="149">
        <v>11</v>
      </c>
      <c r="B713" s="412" t="s">
        <v>3</v>
      </c>
      <c r="C713" s="186" t="s">
        <v>189</v>
      </c>
      <c r="D713" s="149" t="s">
        <v>23</v>
      </c>
      <c r="E713" s="190">
        <v>175</v>
      </c>
      <c r="F713" s="185"/>
      <c r="G713" s="185"/>
      <c r="H713" s="185"/>
      <c r="I713" s="185"/>
      <c r="J713" s="185"/>
      <c r="K713" s="185"/>
      <c r="L713" s="185"/>
      <c r="Q713" s="189"/>
    </row>
    <row r="714" spans="1:12" s="142" customFormat="1" ht="13.5">
      <c r="A714" s="224">
        <v>12</v>
      </c>
      <c r="B714" s="419" t="s">
        <v>190</v>
      </c>
      <c r="C714" s="186" t="s">
        <v>191</v>
      </c>
      <c r="D714" s="224" t="s">
        <v>23</v>
      </c>
      <c r="E714" s="481">
        <v>106.4</v>
      </c>
      <c r="F714" s="185"/>
      <c r="G714" s="185"/>
      <c r="H714" s="185"/>
      <c r="I714" s="185"/>
      <c r="J714" s="185"/>
      <c r="K714" s="185"/>
      <c r="L714" s="185"/>
    </row>
    <row r="715" spans="1:12" s="142" customFormat="1" ht="13.5">
      <c r="A715" s="224">
        <v>13</v>
      </c>
      <c r="B715" s="419" t="s">
        <v>192</v>
      </c>
      <c r="C715" s="186" t="s">
        <v>193</v>
      </c>
      <c r="D715" s="224" t="s">
        <v>194</v>
      </c>
      <c r="E715" s="185">
        <f>E714</f>
        <v>106.4</v>
      </c>
      <c r="F715" s="185"/>
      <c r="G715" s="185"/>
      <c r="H715" s="185"/>
      <c r="I715" s="185"/>
      <c r="J715" s="185"/>
      <c r="K715" s="185"/>
      <c r="L715" s="185"/>
    </row>
    <row r="716" spans="1:13" ht="13.5">
      <c r="A716" s="115"/>
      <c r="B716" s="119"/>
      <c r="C716" s="93" t="s">
        <v>36</v>
      </c>
      <c r="D716" s="87"/>
      <c r="E716" s="195"/>
      <c r="F716" s="105"/>
      <c r="G716" s="105"/>
      <c r="H716" s="105"/>
      <c r="I716" s="105"/>
      <c r="J716" s="105"/>
      <c r="K716" s="105"/>
      <c r="L716" s="105"/>
      <c r="M716" s="46"/>
    </row>
    <row r="717" spans="1:13" s="19" customFormat="1" ht="16.5" customHeight="1">
      <c r="A717" s="115"/>
      <c r="B717" s="115"/>
      <c r="C717" s="91" t="s">
        <v>754</v>
      </c>
      <c r="D717" s="111" t="s">
        <v>729</v>
      </c>
      <c r="E717" s="478"/>
      <c r="F717" s="105"/>
      <c r="G717" s="105"/>
      <c r="H717" s="105"/>
      <c r="I717" s="105"/>
      <c r="J717" s="105"/>
      <c r="K717" s="105"/>
      <c r="L717" s="105"/>
      <c r="M717" s="27"/>
    </row>
    <row r="718" spans="1:13" s="19" customFormat="1" ht="13.5">
      <c r="A718" s="115"/>
      <c r="B718" s="115"/>
      <c r="C718" s="93" t="s">
        <v>15</v>
      </c>
      <c r="D718" s="87"/>
      <c r="E718" s="478"/>
      <c r="F718" s="105"/>
      <c r="G718" s="105"/>
      <c r="H718" s="105"/>
      <c r="I718" s="105"/>
      <c r="J718" s="105"/>
      <c r="K718" s="105"/>
      <c r="L718" s="105"/>
      <c r="M718" s="27"/>
    </row>
    <row r="719" spans="1:13" s="19" customFormat="1" ht="13.5">
      <c r="A719" s="115"/>
      <c r="B719" s="115"/>
      <c r="C719" s="91" t="s">
        <v>731</v>
      </c>
      <c r="D719" s="111" t="s">
        <v>729</v>
      </c>
      <c r="E719" s="478"/>
      <c r="F719" s="105"/>
      <c r="G719" s="105"/>
      <c r="H719" s="105"/>
      <c r="I719" s="105"/>
      <c r="J719" s="105"/>
      <c r="K719" s="105"/>
      <c r="L719" s="105"/>
      <c r="M719" s="27"/>
    </row>
    <row r="720" spans="1:13" s="19" customFormat="1" ht="13.5">
      <c r="A720" s="115"/>
      <c r="B720" s="115"/>
      <c r="C720" s="93" t="s">
        <v>769</v>
      </c>
      <c r="D720" s="87"/>
      <c r="E720" s="478"/>
      <c r="F720" s="105"/>
      <c r="G720" s="105"/>
      <c r="H720" s="105"/>
      <c r="I720" s="105"/>
      <c r="J720" s="105"/>
      <c r="K720" s="105"/>
      <c r="L720" s="105"/>
      <c r="M720" s="27"/>
    </row>
    <row r="721" spans="1:12" s="25" customFormat="1" ht="13.5">
      <c r="A721" s="80"/>
      <c r="B721" s="80"/>
      <c r="C721" s="536" t="s">
        <v>852</v>
      </c>
      <c r="D721" s="82"/>
      <c r="E721" s="458"/>
      <c r="F721" s="459"/>
      <c r="G721" s="459"/>
      <c r="H721" s="459"/>
      <c r="I721" s="459"/>
      <c r="J721" s="459"/>
      <c r="K721" s="459"/>
      <c r="L721" s="468"/>
    </row>
    <row r="722" spans="1:12" ht="13.5">
      <c r="A722" s="280"/>
      <c r="B722" s="64"/>
      <c r="C722" s="547" t="s">
        <v>853</v>
      </c>
      <c r="D722" s="296"/>
      <c r="E722" s="297"/>
      <c r="F722" s="296"/>
      <c r="G722" s="296"/>
      <c r="H722" s="296"/>
      <c r="I722" s="298"/>
      <c r="J722" s="296"/>
      <c r="K722" s="298"/>
      <c r="L722" s="299"/>
    </row>
    <row r="723" spans="1:254" s="17" customFormat="1" ht="28.5" customHeight="1">
      <c r="A723" s="82">
        <v>1</v>
      </c>
      <c r="B723" s="8" t="s">
        <v>481</v>
      </c>
      <c r="C723" s="81" t="s">
        <v>482</v>
      </c>
      <c r="D723" s="82" t="s">
        <v>25</v>
      </c>
      <c r="E723" s="540">
        <v>87.48</v>
      </c>
      <c r="F723" s="209"/>
      <c r="G723" s="209"/>
      <c r="H723" s="209"/>
      <c r="I723" s="209"/>
      <c r="J723" s="209"/>
      <c r="K723" s="209"/>
      <c r="L723" s="209"/>
      <c r="M723" s="24"/>
      <c r="N723" s="300"/>
      <c r="O723" s="301"/>
      <c r="P723" s="301"/>
      <c r="Q723" s="301"/>
      <c r="R723" s="301"/>
      <c r="S723" s="301"/>
      <c r="T723" s="301"/>
      <c r="U723" s="301"/>
      <c r="V723" s="301"/>
      <c r="W723" s="301"/>
      <c r="X723" s="301"/>
      <c r="Y723" s="301"/>
      <c r="Z723" s="300"/>
      <c r="AA723" s="300"/>
      <c r="AB723" s="300"/>
      <c r="AC723" s="300"/>
      <c r="AD723" s="300"/>
      <c r="AE723" s="300"/>
      <c r="AF723" s="300"/>
      <c r="AG723" s="300"/>
      <c r="AH723" s="300"/>
      <c r="AI723" s="300"/>
      <c r="AJ723" s="300"/>
      <c r="AK723" s="300"/>
      <c r="AL723" s="300"/>
      <c r="AM723" s="300"/>
      <c r="AN723" s="300"/>
      <c r="AO723" s="300"/>
      <c r="AP723" s="300"/>
      <c r="AQ723" s="300"/>
      <c r="AR723" s="300"/>
      <c r="AS723" s="300"/>
      <c r="AT723" s="300"/>
      <c r="AU723" s="300"/>
      <c r="AV723" s="300"/>
      <c r="AW723" s="300"/>
      <c r="AX723" s="300"/>
      <c r="AY723" s="300"/>
      <c r="AZ723" s="300"/>
      <c r="BA723" s="300"/>
      <c r="BB723" s="300"/>
      <c r="BC723" s="300"/>
      <c r="BD723" s="300"/>
      <c r="BE723" s="300"/>
      <c r="BF723" s="300"/>
      <c r="BG723" s="300"/>
      <c r="BH723" s="300"/>
      <c r="BI723" s="300"/>
      <c r="BJ723" s="300"/>
      <c r="BK723" s="300"/>
      <c r="BL723" s="300"/>
      <c r="BM723" s="300"/>
      <c r="BN723" s="300"/>
      <c r="BO723" s="300"/>
      <c r="BP723" s="300"/>
      <c r="BQ723" s="300"/>
      <c r="BR723" s="300"/>
      <c r="BS723" s="300"/>
      <c r="BT723" s="300"/>
      <c r="BU723" s="300"/>
      <c r="BV723" s="300"/>
      <c r="BW723" s="300"/>
      <c r="BX723" s="300"/>
      <c r="BY723" s="300"/>
      <c r="BZ723" s="300"/>
      <c r="CA723" s="300"/>
      <c r="CB723" s="300"/>
      <c r="CC723" s="300"/>
      <c r="CD723" s="300"/>
      <c r="CE723" s="300"/>
      <c r="CF723" s="300"/>
      <c r="CG723" s="300"/>
      <c r="CH723" s="300"/>
      <c r="CI723" s="300"/>
      <c r="CJ723" s="300"/>
      <c r="CK723" s="300"/>
      <c r="CL723" s="300"/>
      <c r="CM723" s="300"/>
      <c r="CN723" s="300"/>
      <c r="CO723" s="300"/>
      <c r="CP723" s="300"/>
      <c r="CQ723" s="300"/>
      <c r="CR723" s="300"/>
      <c r="CS723" s="300"/>
      <c r="CT723" s="300"/>
      <c r="CU723" s="300"/>
      <c r="CV723" s="300"/>
      <c r="CW723" s="300"/>
      <c r="CX723" s="300"/>
      <c r="CY723" s="300"/>
      <c r="CZ723" s="300"/>
      <c r="DA723" s="300"/>
      <c r="DB723" s="300"/>
      <c r="DC723" s="300"/>
      <c r="DD723" s="300"/>
      <c r="DE723" s="300"/>
      <c r="DF723" s="300"/>
      <c r="DG723" s="300"/>
      <c r="DH723" s="300"/>
      <c r="DI723" s="300"/>
      <c r="DJ723" s="300"/>
      <c r="DK723" s="300"/>
      <c r="DL723" s="300"/>
      <c r="DM723" s="300"/>
      <c r="DN723" s="300"/>
      <c r="DO723" s="300"/>
      <c r="DP723" s="300"/>
      <c r="DQ723" s="300"/>
      <c r="DR723" s="300"/>
      <c r="DS723" s="300"/>
      <c r="DT723" s="300"/>
      <c r="DU723" s="300"/>
      <c r="DV723" s="300"/>
      <c r="DW723" s="300"/>
      <c r="DX723" s="300"/>
      <c r="DY723" s="300"/>
      <c r="DZ723" s="300"/>
      <c r="EA723" s="300"/>
      <c r="EB723" s="300"/>
      <c r="EC723" s="300"/>
      <c r="ED723" s="300"/>
      <c r="EE723" s="300"/>
      <c r="EF723" s="300"/>
      <c r="EG723" s="300"/>
      <c r="EH723" s="300"/>
      <c r="EI723" s="300"/>
      <c r="EJ723" s="300"/>
      <c r="EK723" s="300"/>
      <c r="EL723" s="300"/>
      <c r="EM723" s="300"/>
      <c r="EN723" s="300"/>
      <c r="EO723" s="300"/>
      <c r="EP723" s="300"/>
      <c r="EQ723" s="300"/>
      <c r="ER723" s="300"/>
      <c r="ES723" s="300"/>
      <c r="ET723" s="300"/>
      <c r="EU723" s="300"/>
      <c r="EV723" s="300"/>
      <c r="EW723" s="300"/>
      <c r="EX723" s="300"/>
      <c r="EY723" s="300"/>
      <c r="EZ723" s="300"/>
      <c r="FA723" s="300"/>
      <c r="FB723" s="300"/>
      <c r="FC723" s="300"/>
      <c r="FD723" s="300"/>
      <c r="FE723" s="300"/>
      <c r="FF723" s="300"/>
      <c r="FG723" s="300"/>
      <c r="FH723" s="300"/>
      <c r="FI723" s="300"/>
      <c r="FJ723" s="300"/>
      <c r="FK723" s="300"/>
      <c r="FL723" s="300"/>
      <c r="FM723" s="300"/>
      <c r="FN723" s="300"/>
      <c r="FO723" s="300"/>
      <c r="FP723" s="300"/>
      <c r="FQ723" s="300"/>
      <c r="FR723" s="300"/>
      <c r="FS723" s="300"/>
      <c r="FT723" s="300"/>
      <c r="FU723" s="300"/>
      <c r="FV723" s="300"/>
      <c r="FW723" s="300"/>
      <c r="FX723" s="300"/>
      <c r="FY723" s="300"/>
      <c r="FZ723" s="300"/>
      <c r="GA723" s="300"/>
      <c r="GB723" s="300"/>
      <c r="GC723" s="300"/>
      <c r="GD723" s="300"/>
      <c r="GE723" s="300"/>
      <c r="GF723" s="300"/>
      <c r="GG723" s="300"/>
      <c r="GH723" s="300"/>
      <c r="GI723" s="300"/>
      <c r="GJ723" s="300"/>
      <c r="GK723" s="300"/>
      <c r="GL723" s="300"/>
      <c r="GM723" s="300"/>
      <c r="GN723" s="300"/>
      <c r="GO723" s="300"/>
      <c r="GP723" s="300"/>
      <c r="GQ723" s="300"/>
      <c r="GR723" s="300"/>
      <c r="GS723" s="300"/>
      <c r="GT723" s="300"/>
      <c r="GU723" s="300"/>
      <c r="GV723" s="300"/>
      <c r="GW723" s="300"/>
      <c r="GX723" s="300"/>
      <c r="GY723" s="300"/>
      <c r="GZ723" s="300"/>
      <c r="HA723" s="300"/>
      <c r="HB723" s="300"/>
      <c r="HC723" s="300"/>
      <c r="HD723" s="300"/>
      <c r="HE723" s="300"/>
      <c r="HF723" s="300"/>
      <c r="HG723" s="300"/>
      <c r="HH723" s="300"/>
      <c r="HI723" s="300"/>
      <c r="HJ723" s="300"/>
      <c r="HK723" s="300"/>
      <c r="HL723" s="300"/>
      <c r="HM723" s="300"/>
      <c r="HN723" s="300"/>
      <c r="HO723" s="300"/>
      <c r="HP723" s="300"/>
      <c r="HQ723" s="300"/>
      <c r="HR723" s="300"/>
      <c r="HS723" s="300"/>
      <c r="HT723" s="300"/>
      <c r="HU723" s="300"/>
      <c r="HV723" s="300"/>
      <c r="HW723" s="300"/>
      <c r="HX723" s="300"/>
      <c r="HY723" s="300"/>
      <c r="HZ723" s="300"/>
      <c r="IA723" s="300"/>
      <c r="IB723" s="300"/>
      <c r="IC723" s="300"/>
      <c r="ID723" s="300"/>
      <c r="IE723" s="300"/>
      <c r="IF723" s="300"/>
      <c r="IG723" s="300"/>
      <c r="IH723" s="300"/>
      <c r="II723" s="300"/>
      <c r="IJ723" s="300"/>
      <c r="IK723" s="300"/>
      <c r="IL723" s="300"/>
      <c r="IM723" s="300"/>
      <c r="IN723" s="300"/>
      <c r="IO723" s="300"/>
      <c r="IP723" s="300"/>
      <c r="IQ723" s="300"/>
      <c r="IR723" s="300"/>
      <c r="IS723" s="300"/>
      <c r="IT723" s="300"/>
    </row>
    <row r="724" spans="1:12" ht="13.5">
      <c r="A724" s="334">
        <v>2</v>
      </c>
      <c r="B724" s="335"/>
      <c r="C724" s="432" t="s">
        <v>696</v>
      </c>
      <c r="D724" s="335" t="s">
        <v>483</v>
      </c>
      <c r="E724" s="540">
        <f>E723*1.95</f>
        <v>170.586</v>
      </c>
      <c r="F724" s="337"/>
      <c r="G724" s="338"/>
      <c r="H724" s="339"/>
      <c r="I724" s="340"/>
      <c r="J724" s="430"/>
      <c r="K724" s="336"/>
      <c r="L724" s="309"/>
    </row>
    <row r="725" spans="1:13" s="17" customFormat="1" ht="13.5">
      <c r="A725" s="82">
        <v>3</v>
      </c>
      <c r="B725" s="8" t="s">
        <v>1</v>
      </c>
      <c r="C725" s="81" t="s">
        <v>2</v>
      </c>
      <c r="D725" s="82" t="s">
        <v>25</v>
      </c>
      <c r="E725" s="540">
        <f>E723</f>
        <v>87.48</v>
      </c>
      <c r="F725" s="82"/>
      <c r="G725" s="84"/>
      <c r="H725" s="83"/>
      <c r="I725" s="84"/>
      <c r="J725" s="83"/>
      <c r="K725" s="84"/>
      <c r="L725" s="84"/>
      <c r="M725" s="24"/>
    </row>
    <row r="726" spans="1:13" s="17" customFormat="1" ht="15.75" customHeight="1">
      <c r="A726" s="82">
        <v>4</v>
      </c>
      <c r="B726" s="8" t="s">
        <v>484</v>
      </c>
      <c r="C726" s="81" t="s">
        <v>485</v>
      </c>
      <c r="D726" s="82" t="s">
        <v>23</v>
      </c>
      <c r="E726" s="540">
        <v>162</v>
      </c>
      <c r="F726" s="82"/>
      <c r="G726" s="84"/>
      <c r="H726" s="83"/>
      <c r="I726" s="84"/>
      <c r="J726" s="83"/>
      <c r="K726" s="84"/>
      <c r="L726" s="84"/>
      <c r="M726" s="34"/>
    </row>
    <row r="727" spans="1:12" ht="13.5">
      <c r="A727" s="194">
        <v>5</v>
      </c>
      <c r="B727" s="12" t="s">
        <v>486</v>
      </c>
      <c r="C727" s="21" t="s">
        <v>487</v>
      </c>
      <c r="D727" s="12" t="s">
        <v>488</v>
      </c>
      <c r="E727" s="540">
        <v>40.5</v>
      </c>
      <c r="F727" s="306"/>
      <c r="G727" s="341"/>
      <c r="H727" s="305"/>
      <c r="I727" s="341"/>
      <c r="J727" s="306"/>
      <c r="K727" s="303"/>
      <c r="L727" s="342"/>
    </row>
    <row r="728" spans="1:13" s="17" customFormat="1" ht="13.5">
      <c r="A728" s="82">
        <v>6</v>
      </c>
      <c r="B728" s="8" t="s">
        <v>489</v>
      </c>
      <c r="C728" s="81" t="s">
        <v>140</v>
      </c>
      <c r="D728" s="82" t="s">
        <v>23</v>
      </c>
      <c r="E728" s="540">
        <v>162</v>
      </c>
      <c r="F728" s="82"/>
      <c r="G728" s="84"/>
      <c r="H728" s="83"/>
      <c r="I728" s="84"/>
      <c r="J728" s="83"/>
      <c r="K728" s="84"/>
      <c r="L728" s="84"/>
      <c r="M728" s="24"/>
    </row>
    <row r="729" spans="1:12" s="103" customFormat="1" ht="27">
      <c r="A729" s="172">
        <v>7</v>
      </c>
      <c r="B729" s="431" t="s">
        <v>627</v>
      </c>
      <c r="C729" s="432" t="s">
        <v>844</v>
      </c>
      <c r="D729" s="172" t="s">
        <v>25</v>
      </c>
      <c r="E729" s="204">
        <v>63.8</v>
      </c>
      <c r="F729" s="430"/>
      <c r="G729" s="430"/>
      <c r="H729" s="430"/>
      <c r="I729" s="430"/>
      <c r="J729" s="430"/>
      <c r="K729" s="430"/>
      <c r="L729" s="430"/>
    </row>
    <row r="730" spans="1:12" s="54" customFormat="1" ht="13.5">
      <c r="A730" s="172"/>
      <c r="B730" s="431"/>
      <c r="C730" s="234" t="s">
        <v>63</v>
      </c>
      <c r="D730" s="172" t="s">
        <v>29</v>
      </c>
      <c r="E730" s="447">
        <v>0.0174</v>
      </c>
      <c r="F730" s="430"/>
      <c r="G730" s="430"/>
      <c r="H730" s="430"/>
      <c r="I730" s="430"/>
      <c r="J730" s="430"/>
      <c r="K730" s="430"/>
      <c r="L730" s="430"/>
    </row>
    <row r="731" spans="1:12" s="54" customFormat="1" ht="13.5">
      <c r="A731" s="172"/>
      <c r="B731" s="431"/>
      <c r="C731" s="234" t="s">
        <v>49</v>
      </c>
      <c r="D731" s="172" t="s">
        <v>29</v>
      </c>
      <c r="E731" s="447">
        <v>1.062</v>
      </c>
      <c r="F731" s="430"/>
      <c r="G731" s="430"/>
      <c r="H731" s="430"/>
      <c r="I731" s="430"/>
      <c r="J731" s="430"/>
      <c r="K731" s="430"/>
      <c r="L731" s="430"/>
    </row>
    <row r="732" spans="1:13" s="17" customFormat="1" ht="27">
      <c r="A732" s="82">
        <v>8</v>
      </c>
      <c r="B732" s="78" t="s">
        <v>351</v>
      </c>
      <c r="C732" s="432" t="s">
        <v>845</v>
      </c>
      <c r="D732" s="82" t="s">
        <v>25</v>
      </c>
      <c r="E732" s="84">
        <v>18</v>
      </c>
      <c r="F732" s="82"/>
      <c r="G732" s="84"/>
      <c r="H732" s="83"/>
      <c r="I732" s="84"/>
      <c r="J732" s="83"/>
      <c r="K732" s="84"/>
      <c r="L732" s="84"/>
      <c r="M732" s="24"/>
    </row>
    <row r="733" spans="1:13" s="17" customFormat="1" ht="28.5" customHeight="1">
      <c r="A733" s="82">
        <v>9</v>
      </c>
      <c r="B733" s="78" t="s">
        <v>348</v>
      </c>
      <c r="C733" s="81" t="s">
        <v>626</v>
      </c>
      <c r="D733" s="82" t="s">
        <v>29</v>
      </c>
      <c r="E733" s="83">
        <v>1.062</v>
      </c>
      <c r="F733" s="82"/>
      <c r="G733" s="84"/>
      <c r="H733" s="83"/>
      <c r="I733" s="84"/>
      <c r="J733" s="83"/>
      <c r="K733" s="84"/>
      <c r="L733" s="84"/>
      <c r="M733" s="24"/>
    </row>
    <row r="734" spans="1:12" ht="81">
      <c r="A734" s="194">
        <v>10</v>
      </c>
      <c r="B734" s="12" t="s">
        <v>490</v>
      </c>
      <c r="C734" s="21" t="s">
        <v>509</v>
      </c>
      <c r="D734" s="80" t="s">
        <v>483</v>
      </c>
      <c r="E734" s="541">
        <v>1.18</v>
      </c>
      <c r="F734" s="304"/>
      <c r="G734" s="341"/>
      <c r="H734" s="305"/>
      <c r="I734" s="341"/>
      <c r="J734" s="306"/>
      <c r="K734" s="303"/>
      <c r="L734" s="307"/>
    </row>
    <row r="735" spans="1:12" ht="13.5">
      <c r="A735" s="334">
        <v>11</v>
      </c>
      <c r="B735" s="335" t="s">
        <v>491</v>
      </c>
      <c r="C735" s="343" t="s">
        <v>492</v>
      </c>
      <c r="D735" s="335" t="s">
        <v>483</v>
      </c>
      <c r="E735" s="542">
        <v>0.06</v>
      </c>
      <c r="F735" s="337"/>
      <c r="G735" s="338"/>
      <c r="H735" s="339"/>
      <c r="I735" s="340"/>
      <c r="J735" s="308"/>
      <c r="K735" s="336"/>
      <c r="L735" s="345"/>
    </row>
    <row r="736" spans="1:12" ht="54">
      <c r="A736" s="194">
        <v>12</v>
      </c>
      <c r="B736" s="12" t="s">
        <v>493</v>
      </c>
      <c r="C736" s="21" t="s">
        <v>843</v>
      </c>
      <c r="D736" s="80"/>
      <c r="E736" s="543"/>
      <c r="F736" s="304"/>
      <c r="G736" s="341"/>
      <c r="H736" s="305"/>
      <c r="I736" s="341"/>
      <c r="J736" s="306"/>
      <c r="K736" s="303"/>
      <c r="L736" s="307"/>
    </row>
    <row r="737" spans="1:12" ht="13.5">
      <c r="A737" s="334"/>
      <c r="B737" s="335"/>
      <c r="C737" s="343" t="s">
        <v>511</v>
      </c>
      <c r="D737" s="335" t="s">
        <v>494</v>
      </c>
      <c r="E737" s="542">
        <v>108</v>
      </c>
      <c r="F737" s="362"/>
      <c r="G737" s="338"/>
      <c r="H737" s="346"/>
      <c r="I737" s="340"/>
      <c r="J737" s="308"/>
      <c r="K737" s="336"/>
      <c r="L737" s="309"/>
    </row>
    <row r="738" spans="1:12" ht="27">
      <c r="A738" s="194"/>
      <c r="B738" s="12"/>
      <c r="C738" s="21" t="s">
        <v>495</v>
      </c>
      <c r="D738" s="12" t="s">
        <v>494</v>
      </c>
      <c r="E738" s="542">
        <v>335</v>
      </c>
      <c r="F738" s="347"/>
      <c r="G738" s="338"/>
      <c r="H738" s="347"/>
      <c r="I738" s="341"/>
      <c r="J738" s="306"/>
      <c r="K738" s="303"/>
      <c r="L738" s="309"/>
    </row>
    <row r="739" spans="1:12" ht="15" customHeight="1">
      <c r="A739" s="194"/>
      <c r="B739" s="12"/>
      <c r="C739" s="232" t="s">
        <v>510</v>
      </c>
      <c r="D739" s="80" t="s">
        <v>268</v>
      </c>
      <c r="E739" s="544">
        <v>195</v>
      </c>
      <c r="F739" s="350"/>
      <c r="G739" s="351"/>
      <c r="H739" s="350"/>
      <c r="I739" s="351"/>
      <c r="J739" s="352"/>
      <c r="K739" s="344"/>
      <c r="L739" s="353"/>
    </row>
    <row r="740" spans="1:12" ht="40.5">
      <c r="A740" s="194">
        <v>13</v>
      </c>
      <c r="B740" s="12" t="s">
        <v>32</v>
      </c>
      <c r="C740" s="21" t="s">
        <v>512</v>
      </c>
      <c r="D740" s="12" t="s">
        <v>268</v>
      </c>
      <c r="E740" s="540">
        <v>162</v>
      </c>
      <c r="F740" s="304"/>
      <c r="G740" s="341"/>
      <c r="H740" s="305"/>
      <c r="I740" s="341"/>
      <c r="J740" s="306"/>
      <c r="K740" s="303"/>
      <c r="L740" s="307"/>
    </row>
    <row r="741" spans="1:12" ht="27">
      <c r="A741" s="194">
        <v>14</v>
      </c>
      <c r="B741" s="12" t="s">
        <v>496</v>
      </c>
      <c r="C741" s="21" t="s">
        <v>497</v>
      </c>
      <c r="D741" s="80" t="s">
        <v>268</v>
      </c>
      <c r="E741" s="543">
        <v>195</v>
      </c>
      <c r="F741" s="304"/>
      <c r="G741" s="341"/>
      <c r="H741" s="305"/>
      <c r="I741" s="341"/>
      <c r="J741" s="306"/>
      <c r="K741" s="303"/>
      <c r="L741" s="307"/>
    </row>
    <row r="742" spans="1:12" ht="15.75" customHeight="1">
      <c r="A742" s="334">
        <v>15</v>
      </c>
      <c r="B742" s="335" t="s">
        <v>850</v>
      </c>
      <c r="C742" s="343" t="s">
        <v>498</v>
      </c>
      <c r="D742" s="335" t="s">
        <v>488</v>
      </c>
      <c r="E742" s="540">
        <v>2.5</v>
      </c>
      <c r="F742" s="337"/>
      <c r="G742" s="338"/>
      <c r="H742" s="339"/>
      <c r="I742" s="340"/>
      <c r="J742" s="308"/>
      <c r="K742" s="336"/>
      <c r="L742" s="345"/>
    </row>
    <row r="743" spans="1:35" s="19" customFormat="1" ht="13.5">
      <c r="A743" s="82">
        <v>16</v>
      </c>
      <c r="B743" s="121" t="s">
        <v>601</v>
      </c>
      <c r="C743" s="81" t="s">
        <v>602</v>
      </c>
      <c r="D743" s="80" t="s">
        <v>31</v>
      </c>
      <c r="E743" s="428">
        <v>152.4</v>
      </c>
      <c r="F743" s="81"/>
      <c r="G743" s="247"/>
      <c r="H743" s="357"/>
      <c r="I743" s="84"/>
      <c r="J743" s="83"/>
      <c r="K743" s="84"/>
      <c r="L743" s="357">
        <f>G743+I743+K743</f>
        <v>0</v>
      </c>
      <c r="M743" s="44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</row>
    <row r="744" spans="1:12" ht="27">
      <c r="A744" s="450">
        <v>17</v>
      </c>
      <c r="B744" s="335"/>
      <c r="C744" s="21" t="s">
        <v>524</v>
      </c>
      <c r="D744" s="80" t="s">
        <v>43</v>
      </c>
      <c r="E744" s="545">
        <v>2</v>
      </c>
      <c r="F744" s="354"/>
      <c r="G744" s="351"/>
      <c r="H744" s="363"/>
      <c r="I744" s="364"/>
      <c r="J744" s="365"/>
      <c r="K744" s="366"/>
      <c r="L744" s="353"/>
    </row>
    <row r="745" spans="1:12" ht="27">
      <c r="A745" s="450">
        <v>18</v>
      </c>
      <c r="B745" s="335"/>
      <c r="C745" s="21" t="s">
        <v>525</v>
      </c>
      <c r="D745" s="80" t="s">
        <v>43</v>
      </c>
      <c r="E745" s="545">
        <v>2</v>
      </c>
      <c r="F745" s="354"/>
      <c r="G745" s="351"/>
      <c r="H745" s="363"/>
      <c r="I745" s="364"/>
      <c r="J745" s="365"/>
      <c r="K745" s="366"/>
      <c r="L745" s="353"/>
    </row>
    <row r="746" spans="1:12" ht="13.5">
      <c r="A746" s="310"/>
      <c r="B746" s="311"/>
      <c r="C746" s="312" t="s">
        <v>15</v>
      </c>
      <c r="D746" s="311"/>
      <c r="E746" s="314"/>
      <c r="F746" s="315"/>
      <c r="G746" s="316"/>
      <c r="H746" s="317"/>
      <c r="I746" s="316"/>
      <c r="J746" s="318"/>
      <c r="K746" s="316"/>
      <c r="L746" s="316"/>
    </row>
    <row r="747" spans="1:12" ht="13.5">
      <c r="A747" s="310"/>
      <c r="B747" s="311"/>
      <c r="C747" s="312" t="s">
        <v>526</v>
      </c>
      <c r="D747" s="311"/>
      <c r="E747" s="314"/>
      <c r="F747" s="315"/>
      <c r="G747" s="316"/>
      <c r="H747" s="317"/>
      <c r="I747" s="316"/>
      <c r="J747" s="318"/>
      <c r="K747" s="316"/>
      <c r="L747" s="316"/>
    </row>
    <row r="748" spans="1:12" ht="27">
      <c r="A748" s="319"/>
      <c r="B748" s="320"/>
      <c r="C748" s="321" t="s">
        <v>855</v>
      </c>
      <c r="D748" s="361" t="s">
        <v>729</v>
      </c>
      <c r="E748" s="323"/>
      <c r="F748" s="324"/>
      <c r="G748" s="325"/>
      <c r="H748" s="326"/>
      <c r="I748" s="325"/>
      <c r="J748" s="327"/>
      <c r="K748" s="322"/>
      <c r="L748" s="328"/>
    </row>
    <row r="749" spans="1:12" ht="13.5">
      <c r="A749" s="310"/>
      <c r="B749" s="311"/>
      <c r="C749" s="312" t="s">
        <v>15</v>
      </c>
      <c r="D749" s="375"/>
      <c r="E749" s="314"/>
      <c r="F749" s="315"/>
      <c r="G749" s="316"/>
      <c r="H749" s="317"/>
      <c r="I749" s="329"/>
      <c r="J749" s="318"/>
      <c r="K749" s="313"/>
      <c r="L749" s="330"/>
    </row>
    <row r="750" spans="1:12" ht="27">
      <c r="A750" s="310"/>
      <c r="B750" s="311"/>
      <c r="C750" s="367" t="s">
        <v>854</v>
      </c>
      <c r="D750" s="368" t="s">
        <v>729</v>
      </c>
      <c r="E750" s="314"/>
      <c r="F750" s="315"/>
      <c r="G750" s="369"/>
      <c r="H750" s="370"/>
      <c r="I750" s="371"/>
      <c r="J750" s="372"/>
      <c r="K750" s="373"/>
      <c r="L750" s="374"/>
    </row>
    <row r="751" spans="1:13" ht="13.5">
      <c r="A751" s="310"/>
      <c r="B751" s="311"/>
      <c r="C751" s="548" t="s">
        <v>513</v>
      </c>
      <c r="D751" s="549"/>
      <c r="E751" s="314"/>
      <c r="F751" s="337"/>
      <c r="G751" s="338"/>
      <c r="H751" s="339"/>
      <c r="I751" s="340"/>
      <c r="J751" s="308"/>
      <c r="K751" s="340"/>
      <c r="L751" s="340"/>
      <c r="M751" s="331">
        <f>K751+I751+G751</f>
        <v>0</v>
      </c>
    </row>
    <row r="752" spans="1:181" ht="13.5">
      <c r="A752" s="310"/>
      <c r="B752" s="311"/>
      <c r="C752" s="110" t="s">
        <v>499</v>
      </c>
      <c r="D752" s="549"/>
      <c r="E752" s="263"/>
      <c r="F752" s="550"/>
      <c r="G752" s="263"/>
      <c r="H752" s="550"/>
      <c r="I752" s="263"/>
      <c r="J752" s="550"/>
      <c r="K752" s="263"/>
      <c r="L752" s="263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/>
      <c r="CY752" s="22"/>
      <c r="CZ752" s="22"/>
      <c r="DA752" s="22"/>
      <c r="DB752" s="22"/>
      <c r="DC752" s="22"/>
      <c r="DD752" s="22"/>
      <c r="DE752" s="22"/>
      <c r="DF752" s="22"/>
      <c r="DG752" s="22"/>
      <c r="DH752" s="22"/>
      <c r="DI752" s="22"/>
      <c r="DJ752" s="22"/>
      <c r="DK752" s="22"/>
      <c r="DL752" s="22"/>
      <c r="DM752" s="22"/>
      <c r="DN752" s="22"/>
      <c r="DO752" s="22"/>
      <c r="DP752" s="22"/>
      <c r="DQ752" s="22"/>
      <c r="DR752" s="22"/>
      <c r="DS752" s="22"/>
      <c r="DT752" s="22"/>
      <c r="DU752" s="22"/>
      <c r="DV752" s="22"/>
      <c r="DW752" s="22"/>
      <c r="DX752" s="22"/>
      <c r="DY752" s="22"/>
      <c r="DZ752" s="22"/>
      <c r="EA752" s="22"/>
      <c r="EB752" s="22"/>
      <c r="EC752" s="22"/>
      <c r="ED752" s="22"/>
      <c r="EE752" s="22"/>
      <c r="EF752" s="22"/>
      <c r="EG752" s="22"/>
      <c r="EH752" s="22"/>
      <c r="EI752" s="22"/>
      <c r="EJ752" s="22"/>
      <c r="EK752" s="22"/>
      <c r="EL752" s="22"/>
      <c r="EM752" s="22"/>
      <c r="EN752" s="22"/>
      <c r="EO752" s="22"/>
      <c r="EP752" s="22"/>
      <c r="EQ752" s="22"/>
      <c r="ER752" s="22"/>
      <c r="ES752" s="22"/>
      <c r="ET752" s="22"/>
      <c r="EU752" s="22"/>
      <c r="EV752" s="22"/>
      <c r="EW752" s="22"/>
      <c r="EX752" s="22"/>
      <c r="EY752" s="22"/>
      <c r="EZ752" s="22"/>
      <c r="FA752" s="22"/>
      <c r="FB752" s="22"/>
      <c r="FC752" s="22"/>
      <c r="FD752" s="22"/>
      <c r="FE752" s="22"/>
      <c r="FF752" s="22"/>
      <c r="FG752" s="22"/>
      <c r="FH752" s="22"/>
      <c r="FI752" s="22"/>
      <c r="FJ752" s="22"/>
      <c r="FK752" s="22"/>
      <c r="FL752" s="22"/>
      <c r="FM752" s="22"/>
      <c r="FN752" s="22"/>
      <c r="FO752" s="22"/>
      <c r="FP752" s="22"/>
      <c r="FQ752" s="22"/>
      <c r="FR752" s="22"/>
      <c r="FS752" s="22"/>
      <c r="FT752" s="22"/>
      <c r="FU752" s="22"/>
      <c r="FV752" s="22"/>
      <c r="FW752" s="22"/>
      <c r="FX752" s="302"/>
      <c r="FY752" s="302"/>
    </row>
    <row r="753" spans="1:181" ht="13.5">
      <c r="A753" s="82"/>
      <c r="B753" s="8"/>
      <c r="C753" s="110" t="s">
        <v>514</v>
      </c>
      <c r="D753" s="82"/>
      <c r="E753" s="100"/>
      <c r="F753" s="100"/>
      <c r="G753" s="100"/>
      <c r="H753" s="100"/>
      <c r="I753" s="100"/>
      <c r="J753" s="100"/>
      <c r="K753" s="100"/>
      <c r="L753" s="100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/>
      <c r="CY753" s="22"/>
      <c r="CZ753" s="22"/>
      <c r="DA753" s="22"/>
      <c r="DB753" s="22"/>
      <c r="DC753" s="22"/>
      <c r="DD753" s="22"/>
      <c r="DE753" s="22"/>
      <c r="DF753" s="22"/>
      <c r="DG753" s="22"/>
      <c r="DH753" s="22"/>
      <c r="DI753" s="22"/>
      <c r="DJ753" s="22"/>
      <c r="DK753" s="22"/>
      <c r="DL753" s="22"/>
      <c r="DM753" s="22"/>
      <c r="DN753" s="22"/>
      <c r="DO753" s="22"/>
      <c r="DP753" s="22"/>
      <c r="DQ753" s="22"/>
      <c r="DR753" s="22"/>
      <c r="DS753" s="22"/>
      <c r="DT753" s="22"/>
      <c r="DU753" s="22"/>
      <c r="DV753" s="22"/>
      <c r="DW753" s="22"/>
      <c r="DX753" s="22"/>
      <c r="DY753" s="22"/>
      <c r="DZ753" s="22"/>
      <c r="EA753" s="22"/>
      <c r="EB753" s="22"/>
      <c r="EC753" s="22"/>
      <c r="ED753" s="22"/>
      <c r="EE753" s="22"/>
      <c r="EF753" s="22"/>
      <c r="EG753" s="22"/>
      <c r="EH753" s="22"/>
      <c r="EI753" s="22"/>
      <c r="EJ753" s="22"/>
      <c r="EK753" s="22"/>
      <c r="EL753" s="22"/>
      <c r="EM753" s="22"/>
      <c r="EN753" s="22"/>
      <c r="EO753" s="22"/>
      <c r="EP753" s="22"/>
      <c r="EQ753" s="22"/>
      <c r="ER753" s="22"/>
      <c r="ES753" s="22"/>
      <c r="ET753" s="22"/>
      <c r="EU753" s="22"/>
      <c r="EV753" s="22"/>
      <c r="EW753" s="22"/>
      <c r="EX753" s="22"/>
      <c r="EY753" s="22"/>
      <c r="EZ753" s="22"/>
      <c r="FA753" s="22"/>
      <c r="FB753" s="22"/>
      <c r="FC753" s="22"/>
      <c r="FD753" s="22"/>
      <c r="FE753" s="22"/>
      <c r="FF753" s="22"/>
      <c r="FG753" s="22"/>
      <c r="FH753" s="22"/>
      <c r="FI753" s="22"/>
      <c r="FJ753" s="22"/>
      <c r="FK753" s="22"/>
      <c r="FL753" s="22"/>
      <c r="FM753" s="22"/>
      <c r="FN753" s="22"/>
      <c r="FO753" s="22"/>
      <c r="FP753" s="22"/>
      <c r="FQ753" s="22"/>
      <c r="FR753" s="22"/>
      <c r="FS753" s="22"/>
      <c r="FT753" s="22"/>
      <c r="FU753" s="22"/>
      <c r="FV753" s="22"/>
      <c r="FW753" s="22"/>
      <c r="FX753" s="302"/>
      <c r="FY753" s="302"/>
    </row>
    <row r="754" spans="1:181" ht="13.5">
      <c r="A754" s="82">
        <v>1</v>
      </c>
      <c r="B754" s="121" t="s">
        <v>110</v>
      </c>
      <c r="C754" s="109" t="s">
        <v>500</v>
      </c>
      <c r="D754" s="82" t="s">
        <v>25</v>
      </c>
      <c r="E754" s="532">
        <f>54*0.7*0.5</f>
        <v>18.9</v>
      </c>
      <c r="F754" s="100"/>
      <c r="G754" s="100"/>
      <c r="H754" s="100"/>
      <c r="I754" s="100"/>
      <c r="J754" s="100"/>
      <c r="K754" s="100"/>
      <c r="L754" s="100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/>
      <c r="CY754" s="22"/>
      <c r="CZ754" s="22"/>
      <c r="DA754" s="22"/>
      <c r="DB754" s="22"/>
      <c r="DC754" s="22"/>
      <c r="DD754" s="22"/>
      <c r="DE754" s="22"/>
      <c r="DF754" s="22"/>
      <c r="DG754" s="22"/>
      <c r="DH754" s="22"/>
      <c r="DI754" s="22"/>
      <c r="DJ754" s="22"/>
      <c r="DK754" s="22"/>
      <c r="DL754" s="22"/>
      <c r="DM754" s="22"/>
      <c r="DN754" s="22"/>
      <c r="DO754" s="22"/>
      <c r="DP754" s="22"/>
      <c r="DQ754" s="22"/>
      <c r="DR754" s="22"/>
      <c r="DS754" s="22"/>
      <c r="DT754" s="22"/>
      <c r="DU754" s="22"/>
      <c r="DV754" s="22"/>
      <c r="DW754" s="22"/>
      <c r="DX754" s="22"/>
      <c r="DY754" s="22"/>
      <c r="DZ754" s="22"/>
      <c r="EA754" s="22"/>
      <c r="EB754" s="22"/>
      <c r="EC754" s="22"/>
      <c r="ED754" s="22"/>
      <c r="EE754" s="22"/>
      <c r="EF754" s="22"/>
      <c r="EG754" s="22"/>
      <c r="EH754" s="22"/>
      <c r="EI754" s="22"/>
      <c r="EJ754" s="22"/>
      <c r="EK754" s="22"/>
      <c r="EL754" s="22"/>
      <c r="EM754" s="22"/>
      <c r="EN754" s="22"/>
      <c r="EO754" s="22"/>
      <c r="EP754" s="22"/>
      <c r="EQ754" s="22"/>
      <c r="ER754" s="22"/>
      <c r="ES754" s="22"/>
      <c r="ET754" s="22"/>
      <c r="EU754" s="22"/>
      <c r="EV754" s="22"/>
      <c r="EW754" s="22"/>
      <c r="EX754" s="22"/>
      <c r="EY754" s="22"/>
      <c r="EZ754" s="22"/>
      <c r="FA754" s="22"/>
      <c r="FB754" s="22"/>
      <c r="FC754" s="22"/>
      <c r="FD754" s="22"/>
      <c r="FE754" s="22"/>
      <c r="FF754" s="22"/>
      <c r="FG754" s="22"/>
      <c r="FH754" s="22"/>
      <c r="FI754" s="22"/>
      <c r="FJ754" s="22"/>
      <c r="FK754" s="22"/>
      <c r="FL754" s="22"/>
      <c r="FM754" s="22"/>
      <c r="FN754" s="22"/>
      <c r="FO754" s="22"/>
      <c r="FP754" s="22"/>
      <c r="FQ754" s="22"/>
      <c r="FR754" s="22"/>
      <c r="FS754" s="22"/>
      <c r="FT754" s="22"/>
      <c r="FU754" s="22"/>
      <c r="FV754" s="22"/>
      <c r="FW754" s="22"/>
      <c r="FX754" s="302"/>
      <c r="FY754" s="302"/>
    </row>
    <row r="755" spans="1:181" ht="13.5">
      <c r="A755" s="82">
        <v>2</v>
      </c>
      <c r="B755" s="121" t="s">
        <v>81</v>
      </c>
      <c r="C755" s="109" t="s">
        <v>364</v>
      </c>
      <c r="D755" s="82" t="s">
        <v>25</v>
      </c>
      <c r="E755" s="532">
        <f>E754</f>
        <v>18.9</v>
      </c>
      <c r="F755" s="100"/>
      <c r="G755" s="100"/>
      <c r="H755" s="100"/>
      <c r="I755" s="100"/>
      <c r="J755" s="100"/>
      <c r="K755" s="100"/>
      <c r="L755" s="100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/>
      <c r="CY755" s="22"/>
      <c r="CZ755" s="22"/>
      <c r="DA755" s="22"/>
      <c r="DB755" s="22"/>
      <c r="DC755" s="22"/>
      <c r="DD755" s="22"/>
      <c r="DE755" s="22"/>
      <c r="DF755" s="22"/>
      <c r="DG755" s="22"/>
      <c r="DH755" s="22"/>
      <c r="DI755" s="22"/>
      <c r="DJ755" s="22"/>
      <c r="DK755" s="22"/>
      <c r="DL755" s="22"/>
      <c r="DM755" s="22"/>
      <c r="DN755" s="22"/>
      <c r="DO755" s="22"/>
      <c r="DP755" s="22"/>
      <c r="DQ755" s="22"/>
      <c r="DR755" s="22"/>
      <c r="DS755" s="22"/>
      <c r="DT755" s="22"/>
      <c r="DU755" s="22"/>
      <c r="DV755" s="22"/>
      <c r="DW755" s="22"/>
      <c r="DX755" s="22"/>
      <c r="DY755" s="22"/>
      <c r="DZ755" s="22"/>
      <c r="EA755" s="22"/>
      <c r="EB755" s="22"/>
      <c r="EC755" s="22"/>
      <c r="ED755" s="22"/>
      <c r="EE755" s="22"/>
      <c r="EF755" s="22"/>
      <c r="EG755" s="22"/>
      <c r="EH755" s="22"/>
      <c r="EI755" s="22"/>
      <c r="EJ755" s="22"/>
      <c r="EK755" s="22"/>
      <c r="EL755" s="22"/>
      <c r="EM755" s="22"/>
      <c r="EN755" s="22"/>
      <c r="EO755" s="22"/>
      <c r="EP755" s="22"/>
      <c r="EQ755" s="22"/>
      <c r="ER755" s="22"/>
      <c r="ES755" s="22"/>
      <c r="ET755" s="22"/>
      <c r="EU755" s="22"/>
      <c r="EV755" s="22"/>
      <c r="EW755" s="22"/>
      <c r="EX755" s="22"/>
      <c r="EY755" s="22"/>
      <c r="EZ755" s="22"/>
      <c r="FA755" s="22"/>
      <c r="FB755" s="22"/>
      <c r="FC755" s="22"/>
      <c r="FD755" s="22"/>
      <c r="FE755" s="22"/>
      <c r="FF755" s="22"/>
      <c r="FG755" s="22"/>
      <c r="FH755" s="22"/>
      <c r="FI755" s="22"/>
      <c r="FJ755" s="22"/>
      <c r="FK755" s="22"/>
      <c r="FL755" s="22"/>
      <c r="FM755" s="22"/>
      <c r="FN755" s="22"/>
      <c r="FO755" s="22"/>
      <c r="FP755" s="22"/>
      <c r="FQ755" s="22"/>
      <c r="FR755" s="22"/>
      <c r="FS755" s="22"/>
      <c r="FT755" s="22"/>
      <c r="FU755" s="22"/>
      <c r="FV755" s="22"/>
      <c r="FW755" s="22"/>
      <c r="FX755" s="302"/>
      <c r="FY755" s="302"/>
    </row>
    <row r="756" spans="1:181" ht="28.5" customHeight="1">
      <c r="A756" s="82">
        <v>3</v>
      </c>
      <c r="B756" s="80" t="s">
        <v>448</v>
      </c>
      <c r="C756" s="81" t="s">
        <v>846</v>
      </c>
      <c r="D756" s="82" t="s">
        <v>38</v>
      </c>
      <c r="E756" s="531">
        <v>54</v>
      </c>
      <c r="F756" s="83"/>
      <c r="G756" s="84"/>
      <c r="H756" s="82"/>
      <c r="I756" s="84"/>
      <c r="J756" s="83"/>
      <c r="K756" s="84"/>
      <c r="L756" s="84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/>
      <c r="CY756" s="22"/>
      <c r="CZ756" s="22"/>
      <c r="DA756" s="22"/>
      <c r="DB756" s="22"/>
      <c r="DC756" s="22"/>
      <c r="DD756" s="22"/>
      <c r="DE756" s="22"/>
      <c r="DF756" s="22"/>
      <c r="DG756" s="22"/>
      <c r="DH756" s="22"/>
      <c r="DI756" s="22"/>
      <c r="DJ756" s="22"/>
      <c r="DK756" s="22"/>
      <c r="DL756" s="22"/>
      <c r="DM756" s="22"/>
      <c r="DN756" s="22"/>
      <c r="DO756" s="22"/>
      <c r="DP756" s="22"/>
      <c r="DQ756" s="22"/>
      <c r="DR756" s="22"/>
      <c r="DS756" s="22"/>
      <c r="DT756" s="22"/>
      <c r="DU756" s="22"/>
      <c r="DV756" s="22"/>
      <c r="DW756" s="22"/>
      <c r="DX756" s="22"/>
      <c r="DY756" s="22"/>
      <c r="DZ756" s="22"/>
      <c r="EA756" s="22"/>
      <c r="EB756" s="22"/>
      <c r="EC756" s="22"/>
      <c r="ED756" s="22"/>
      <c r="EE756" s="22"/>
      <c r="EF756" s="22"/>
      <c r="EG756" s="22"/>
      <c r="EH756" s="22"/>
      <c r="EI756" s="22"/>
      <c r="EJ756" s="22"/>
      <c r="EK756" s="22"/>
      <c r="EL756" s="22"/>
      <c r="EM756" s="22"/>
      <c r="EN756" s="22"/>
      <c r="EO756" s="22"/>
      <c r="EP756" s="22"/>
      <c r="EQ756" s="22"/>
      <c r="ER756" s="22"/>
      <c r="ES756" s="22"/>
      <c r="ET756" s="22"/>
      <c r="EU756" s="22"/>
      <c r="EV756" s="22"/>
      <c r="EW756" s="22"/>
      <c r="EX756" s="22"/>
      <c r="EY756" s="22"/>
      <c r="EZ756" s="22"/>
      <c r="FA756" s="22"/>
      <c r="FB756" s="22"/>
      <c r="FC756" s="22"/>
      <c r="FD756" s="22"/>
      <c r="FE756" s="22"/>
      <c r="FF756" s="22"/>
      <c r="FG756" s="22"/>
      <c r="FH756" s="22"/>
      <c r="FI756" s="22"/>
      <c r="FJ756" s="22"/>
      <c r="FK756" s="22"/>
      <c r="FL756" s="22"/>
      <c r="FM756" s="22"/>
      <c r="FN756" s="22"/>
      <c r="FO756" s="22"/>
      <c r="FP756" s="22"/>
      <c r="FQ756" s="22"/>
      <c r="FR756" s="22"/>
      <c r="FS756" s="22"/>
      <c r="FT756" s="22"/>
      <c r="FU756" s="22"/>
      <c r="FV756" s="22"/>
      <c r="FW756" s="22"/>
      <c r="FX756" s="302"/>
      <c r="FY756" s="302"/>
    </row>
    <row r="757" spans="1:181" ht="13.5">
      <c r="A757" s="82">
        <v>4</v>
      </c>
      <c r="B757" s="8" t="s">
        <v>9</v>
      </c>
      <c r="C757" s="81" t="s">
        <v>10</v>
      </c>
      <c r="D757" s="82" t="s">
        <v>25</v>
      </c>
      <c r="E757" s="100">
        <f>0.2*4</f>
        <v>0.8</v>
      </c>
      <c r="F757" s="100"/>
      <c r="G757" s="100"/>
      <c r="H757" s="100"/>
      <c r="I757" s="100"/>
      <c r="J757" s="100"/>
      <c r="K757" s="100"/>
      <c r="L757" s="100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/>
      <c r="CY757" s="22"/>
      <c r="CZ757" s="22"/>
      <c r="DA757" s="22"/>
      <c r="DB757" s="22"/>
      <c r="DC757" s="22"/>
      <c r="DD757" s="22"/>
      <c r="DE757" s="22"/>
      <c r="DF757" s="22"/>
      <c r="DG757" s="22"/>
      <c r="DH757" s="22"/>
      <c r="DI757" s="22"/>
      <c r="DJ757" s="22"/>
      <c r="DK757" s="22"/>
      <c r="DL757" s="22"/>
      <c r="DM757" s="22"/>
      <c r="DN757" s="22"/>
      <c r="DO757" s="22"/>
      <c r="DP757" s="22"/>
      <c r="DQ757" s="22"/>
      <c r="DR757" s="22"/>
      <c r="DS757" s="22"/>
      <c r="DT757" s="22"/>
      <c r="DU757" s="22"/>
      <c r="DV757" s="22"/>
      <c r="DW757" s="22"/>
      <c r="DX757" s="22"/>
      <c r="DY757" s="22"/>
      <c r="DZ757" s="22"/>
      <c r="EA757" s="22"/>
      <c r="EB757" s="22"/>
      <c r="EC757" s="22"/>
      <c r="ED757" s="22"/>
      <c r="EE757" s="22"/>
      <c r="EF757" s="22"/>
      <c r="EG757" s="22"/>
      <c r="EH757" s="22"/>
      <c r="EI757" s="22"/>
      <c r="EJ757" s="22"/>
      <c r="EK757" s="22"/>
      <c r="EL757" s="22"/>
      <c r="EM757" s="22"/>
      <c r="EN757" s="22"/>
      <c r="EO757" s="22"/>
      <c r="EP757" s="22"/>
      <c r="EQ757" s="22"/>
      <c r="ER757" s="22"/>
      <c r="ES757" s="22"/>
      <c r="ET757" s="22"/>
      <c r="EU757" s="22"/>
      <c r="EV757" s="22"/>
      <c r="EW757" s="22"/>
      <c r="EX757" s="22"/>
      <c r="EY757" s="22"/>
      <c r="EZ757" s="22"/>
      <c r="FA757" s="22"/>
      <c r="FB757" s="22"/>
      <c r="FC757" s="22"/>
      <c r="FD757" s="22"/>
      <c r="FE757" s="22"/>
      <c r="FF757" s="22"/>
      <c r="FG757" s="22"/>
      <c r="FH757" s="22"/>
      <c r="FI757" s="22"/>
      <c r="FJ757" s="22"/>
      <c r="FK757" s="22"/>
      <c r="FL757" s="22"/>
      <c r="FM757" s="22"/>
      <c r="FN757" s="22"/>
      <c r="FO757" s="22"/>
      <c r="FP757" s="22"/>
      <c r="FQ757" s="22"/>
      <c r="FR757" s="22"/>
      <c r="FS757" s="22"/>
      <c r="FT757" s="22"/>
      <c r="FU757" s="22"/>
      <c r="FV757" s="22"/>
      <c r="FW757" s="22"/>
      <c r="FX757" s="302"/>
      <c r="FY757" s="302"/>
    </row>
    <row r="758" spans="1:181" ht="27">
      <c r="A758" s="82">
        <v>5</v>
      </c>
      <c r="B758" s="72" t="s">
        <v>223</v>
      </c>
      <c r="C758" s="81" t="s">
        <v>501</v>
      </c>
      <c r="D758" s="99" t="s">
        <v>25</v>
      </c>
      <c r="E758" s="100">
        <f>1.1*4</f>
        <v>4.4</v>
      </c>
      <c r="F758" s="100"/>
      <c r="G758" s="100"/>
      <c r="H758" s="100"/>
      <c r="I758" s="100"/>
      <c r="J758" s="100"/>
      <c r="K758" s="100"/>
      <c r="L758" s="100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/>
      <c r="CY758" s="22"/>
      <c r="CZ758" s="22"/>
      <c r="DA758" s="22"/>
      <c r="DB758" s="22"/>
      <c r="DC758" s="22"/>
      <c r="DD758" s="22"/>
      <c r="DE758" s="22"/>
      <c r="DF758" s="22"/>
      <c r="DG758" s="22"/>
      <c r="DH758" s="22"/>
      <c r="DI758" s="22"/>
      <c r="DJ758" s="22"/>
      <c r="DK758" s="22"/>
      <c r="DL758" s="22"/>
      <c r="DM758" s="22"/>
      <c r="DN758" s="22"/>
      <c r="DO758" s="22"/>
      <c r="DP758" s="22"/>
      <c r="DQ758" s="22"/>
      <c r="DR758" s="22"/>
      <c r="DS758" s="22"/>
      <c r="DT758" s="22"/>
      <c r="DU758" s="22"/>
      <c r="DV758" s="22"/>
      <c r="DW758" s="22"/>
      <c r="DX758" s="22"/>
      <c r="DY758" s="22"/>
      <c r="DZ758" s="22"/>
      <c r="EA758" s="22"/>
      <c r="EB758" s="22"/>
      <c r="EC758" s="22"/>
      <c r="ED758" s="22"/>
      <c r="EE758" s="22"/>
      <c r="EF758" s="22"/>
      <c r="EG758" s="22"/>
      <c r="EH758" s="22"/>
      <c r="EI758" s="22"/>
      <c r="EJ758" s="22"/>
      <c r="EK758" s="22"/>
      <c r="EL758" s="22"/>
      <c r="EM758" s="22"/>
      <c r="EN758" s="22"/>
      <c r="EO758" s="22"/>
      <c r="EP758" s="22"/>
      <c r="EQ758" s="22"/>
      <c r="ER758" s="22"/>
      <c r="ES758" s="22"/>
      <c r="ET758" s="22"/>
      <c r="EU758" s="22"/>
      <c r="EV758" s="22"/>
      <c r="EW758" s="22"/>
      <c r="EX758" s="22"/>
      <c r="EY758" s="22"/>
      <c r="EZ758" s="22"/>
      <c r="FA758" s="22"/>
      <c r="FB758" s="22"/>
      <c r="FC758" s="22"/>
      <c r="FD758" s="22"/>
      <c r="FE758" s="22"/>
      <c r="FF758" s="22"/>
      <c r="FG758" s="22"/>
      <c r="FH758" s="22"/>
      <c r="FI758" s="22"/>
      <c r="FJ758" s="22"/>
      <c r="FK758" s="22"/>
      <c r="FL758" s="22"/>
      <c r="FM758" s="22"/>
      <c r="FN758" s="22"/>
      <c r="FO758" s="22"/>
      <c r="FP758" s="22"/>
      <c r="FQ758" s="22"/>
      <c r="FR758" s="22"/>
      <c r="FS758" s="22"/>
      <c r="FT758" s="22"/>
      <c r="FU758" s="22"/>
      <c r="FV758" s="22"/>
      <c r="FW758" s="22"/>
      <c r="FX758" s="302"/>
      <c r="FY758" s="302"/>
    </row>
    <row r="759" spans="1:181" ht="13.5">
      <c r="A759" s="82"/>
      <c r="B759" s="72"/>
      <c r="C759" s="109" t="s">
        <v>49</v>
      </c>
      <c r="D759" s="82" t="s">
        <v>29</v>
      </c>
      <c r="E759" s="546">
        <f>0.00994*4</f>
        <v>0.03976</v>
      </c>
      <c r="F759" s="100"/>
      <c r="G759" s="100"/>
      <c r="H759" s="100"/>
      <c r="I759" s="100"/>
      <c r="J759" s="100"/>
      <c r="K759" s="100"/>
      <c r="L759" s="100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/>
      <c r="CY759" s="22"/>
      <c r="CZ759" s="22"/>
      <c r="DA759" s="22"/>
      <c r="DB759" s="22"/>
      <c r="DC759" s="22"/>
      <c r="DD759" s="22"/>
      <c r="DE759" s="22"/>
      <c r="DF759" s="22"/>
      <c r="DG759" s="22"/>
      <c r="DH759" s="22"/>
      <c r="DI759" s="22"/>
      <c r="DJ759" s="22"/>
      <c r="DK759" s="22"/>
      <c r="DL759" s="22"/>
      <c r="DM759" s="22"/>
      <c r="DN759" s="22"/>
      <c r="DO759" s="22"/>
      <c r="DP759" s="22"/>
      <c r="DQ759" s="22"/>
      <c r="DR759" s="22"/>
      <c r="DS759" s="22"/>
      <c r="DT759" s="22"/>
      <c r="DU759" s="22"/>
      <c r="DV759" s="22"/>
      <c r="DW759" s="22"/>
      <c r="DX759" s="22"/>
      <c r="DY759" s="22"/>
      <c r="DZ759" s="22"/>
      <c r="EA759" s="22"/>
      <c r="EB759" s="22"/>
      <c r="EC759" s="22"/>
      <c r="ED759" s="22"/>
      <c r="EE759" s="22"/>
      <c r="EF759" s="22"/>
      <c r="EG759" s="22"/>
      <c r="EH759" s="22"/>
      <c r="EI759" s="22"/>
      <c r="EJ759" s="22"/>
      <c r="EK759" s="22"/>
      <c r="EL759" s="22"/>
      <c r="EM759" s="22"/>
      <c r="EN759" s="22"/>
      <c r="EO759" s="22"/>
      <c r="EP759" s="22"/>
      <c r="EQ759" s="22"/>
      <c r="ER759" s="22"/>
      <c r="ES759" s="22"/>
      <c r="ET759" s="22"/>
      <c r="EU759" s="22"/>
      <c r="EV759" s="22"/>
      <c r="EW759" s="22"/>
      <c r="EX759" s="22"/>
      <c r="EY759" s="22"/>
      <c r="EZ759" s="22"/>
      <c r="FA759" s="22"/>
      <c r="FB759" s="22"/>
      <c r="FC759" s="22"/>
      <c r="FD759" s="22"/>
      <c r="FE759" s="22"/>
      <c r="FF759" s="22"/>
      <c r="FG759" s="22"/>
      <c r="FH759" s="22"/>
      <c r="FI759" s="22"/>
      <c r="FJ759" s="22"/>
      <c r="FK759" s="22"/>
      <c r="FL759" s="22"/>
      <c r="FM759" s="22"/>
      <c r="FN759" s="22"/>
      <c r="FO759" s="22"/>
      <c r="FP759" s="22"/>
      <c r="FQ759" s="22"/>
      <c r="FR759" s="22"/>
      <c r="FS759" s="22"/>
      <c r="FT759" s="22"/>
      <c r="FU759" s="22"/>
      <c r="FV759" s="22"/>
      <c r="FW759" s="22"/>
      <c r="FX759" s="302"/>
      <c r="FY759" s="302"/>
    </row>
    <row r="760" spans="1:181" ht="13.5">
      <c r="A760" s="82">
        <v>6</v>
      </c>
      <c r="B760" s="8" t="s">
        <v>225</v>
      </c>
      <c r="C760" s="81" t="s">
        <v>375</v>
      </c>
      <c r="D760" s="82" t="s">
        <v>29</v>
      </c>
      <c r="E760" s="287">
        <f>0.1792+0.0604</f>
        <v>0.2396</v>
      </c>
      <c r="F760" s="100"/>
      <c r="G760" s="100"/>
      <c r="H760" s="100"/>
      <c r="I760" s="100"/>
      <c r="J760" s="100"/>
      <c r="K760" s="100"/>
      <c r="L760" s="100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/>
      <c r="CY760" s="22"/>
      <c r="CZ760" s="22"/>
      <c r="DA760" s="22"/>
      <c r="DB760" s="22"/>
      <c r="DC760" s="22"/>
      <c r="DD760" s="22"/>
      <c r="DE760" s="22"/>
      <c r="DF760" s="22"/>
      <c r="DG760" s="22"/>
      <c r="DH760" s="22"/>
      <c r="DI760" s="22"/>
      <c r="DJ760" s="22"/>
      <c r="DK760" s="22"/>
      <c r="DL760" s="22"/>
      <c r="DM760" s="22"/>
      <c r="DN760" s="22"/>
      <c r="DO760" s="22"/>
      <c r="DP760" s="22"/>
      <c r="DQ760" s="22"/>
      <c r="DR760" s="22"/>
      <c r="DS760" s="22"/>
      <c r="DT760" s="22"/>
      <c r="DU760" s="22"/>
      <c r="DV760" s="22"/>
      <c r="DW760" s="22"/>
      <c r="DX760" s="22"/>
      <c r="DY760" s="22"/>
      <c r="DZ760" s="22"/>
      <c r="EA760" s="22"/>
      <c r="EB760" s="22"/>
      <c r="EC760" s="22"/>
      <c r="ED760" s="22"/>
      <c r="EE760" s="22"/>
      <c r="EF760" s="22"/>
      <c r="EG760" s="22"/>
      <c r="EH760" s="22"/>
      <c r="EI760" s="22"/>
      <c r="EJ760" s="22"/>
      <c r="EK760" s="22"/>
      <c r="EL760" s="22"/>
      <c r="EM760" s="22"/>
      <c r="EN760" s="22"/>
      <c r="EO760" s="22"/>
      <c r="EP760" s="22"/>
      <c r="EQ760" s="22"/>
      <c r="ER760" s="22"/>
      <c r="ES760" s="22"/>
      <c r="ET760" s="22"/>
      <c r="EU760" s="22"/>
      <c r="EV760" s="22"/>
      <c r="EW760" s="22"/>
      <c r="EX760" s="22"/>
      <c r="EY760" s="22"/>
      <c r="EZ760" s="22"/>
      <c r="FA760" s="22"/>
      <c r="FB760" s="22"/>
      <c r="FC760" s="22"/>
      <c r="FD760" s="22"/>
      <c r="FE760" s="22"/>
      <c r="FF760" s="22"/>
      <c r="FG760" s="22"/>
      <c r="FH760" s="22"/>
      <c r="FI760" s="22"/>
      <c r="FJ760" s="22"/>
      <c r="FK760" s="22"/>
      <c r="FL760" s="22"/>
      <c r="FM760" s="22"/>
      <c r="FN760" s="22"/>
      <c r="FO760" s="22"/>
      <c r="FP760" s="22"/>
      <c r="FQ760" s="22"/>
      <c r="FR760" s="22"/>
      <c r="FS760" s="22"/>
      <c r="FT760" s="22"/>
      <c r="FU760" s="22"/>
      <c r="FV760" s="22"/>
      <c r="FW760" s="22"/>
      <c r="FX760" s="302"/>
      <c r="FY760" s="302"/>
    </row>
    <row r="761" spans="1:181" ht="27">
      <c r="A761" s="82">
        <v>8</v>
      </c>
      <c r="B761" s="239" t="s">
        <v>201</v>
      </c>
      <c r="C761" s="348" t="s">
        <v>502</v>
      </c>
      <c r="D761" s="479" t="s">
        <v>20</v>
      </c>
      <c r="E761" s="84">
        <v>4</v>
      </c>
      <c r="F761" s="100"/>
      <c r="G761" s="100"/>
      <c r="H761" s="100"/>
      <c r="I761" s="100"/>
      <c r="J761" s="100"/>
      <c r="K761" s="100"/>
      <c r="L761" s="100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/>
      <c r="CY761" s="22"/>
      <c r="CZ761" s="22"/>
      <c r="DA761" s="22"/>
      <c r="DB761" s="22"/>
      <c r="DC761" s="22"/>
      <c r="DD761" s="22"/>
      <c r="DE761" s="22"/>
      <c r="DF761" s="22"/>
      <c r="DG761" s="22"/>
      <c r="DH761" s="22"/>
      <c r="DI761" s="22"/>
      <c r="DJ761" s="22"/>
      <c r="DK761" s="22"/>
      <c r="DL761" s="22"/>
      <c r="DM761" s="22"/>
      <c r="DN761" s="22"/>
      <c r="DO761" s="22"/>
      <c r="DP761" s="22"/>
      <c r="DQ761" s="22"/>
      <c r="DR761" s="22"/>
      <c r="DS761" s="22"/>
      <c r="DT761" s="22"/>
      <c r="DU761" s="22"/>
      <c r="DV761" s="22"/>
      <c r="DW761" s="22"/>
      <c r="DX761" s="22"/>
      <c r="DY761" s="22"/>
      <c r="DZ761" s="22"/>
      <c r="EA761" s="22"/>
      <c r="EB761" s="22"/>
      <c r="EC761" s="22"/>
      <c r="ED761" s="22"/>
      <c r="EE761" s="22"/>
      <c r="EF761" s="22"/>
      <c r="EG761" s="22"/>
      <c r="EH761" s="22"/>
      <c r="EI761" s="22"/>
      <c r="EJ761" s="22"/>
      <c r="EK761" s="22"/>
      <c r="EL761" s="22"/>
      <c r="EM761" s="22"/>
      <c r="EN761" s="22"/>
      <c r="EO761" s="22"/>
      <c r="EP761" s="22"/>
      <c r="EQ761" s="22"/>
      <c r="ER761" s="22"/>
      <c r="ES761" s="22"/>
      <c r="ET761" s="22"/>
      <c r="EU761" s="22"/>
      <c r="EV761" s="22"/>
      <c r="EW761" s="22"/>
      <c r="EX761" s="22"/>
      <c r="EY761" s="22"/>
      <c r="EZ761" s="22"/>
      <c r="FA761" s="22"/>
      <c r="FB761" s="22"/>
      <c r="FC761" s="22"/>
      <c r="FD761" s="22"/>
      <c r="FE761" s="22"/>
      <c r="FF761" s="22"/>
      <c r="FG761" s="22"/>
      <c r="FH761" s="22"/>
      <c r="FI761" s="22"/>
      <c r="FJ761" s="22"/>
      <c r="FK761" s="22"/>
      <c r="FL761" s="22"/>
      <c r="FM761" s="22"/>
      <c r="FN761" s="22"/>
      <c r="FO761" s="22"/>
      <c r="FP761" s="22"/>
      <c r="FQ761" s="22"/>
      <c r="FR761" s="22"/>
      <c r="FS761" s="22"/>
      <c r="FT761" s="22"/>
      <c r="FU761" s="22"/>
      <c r="FV761" s="22"/>
      <c r="FW761" s="22"/>
      <c r="FX761" s="302"/>
      <c r="FY761" s="302"/>
    </row>
    <row r="762" spans="1:181" ht="13.5">
      <c r="A762" s="82"/>
      <c r="B762" s="78"/>
      <c r="C762" s="93" t="s">
        <v>36</v>
      </c>
      <c r="D762" s="82"/>
      <c r="E762" s="100"/>
      <c r="F762" s="100"/>
      <c r="G762" s="100"/>
      <c r="H762" s="100"/>
      <c r="I762" s="100"/>
      <c r="J762" s="100"/>
      <c r="K762" s="100"/>
      <c r="L762" s="100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/>
      <c r="CY762" s="22"/>
      <c r="CZ762" s="22"/>
      <c r="DA762" s="22"/>
      <c r="DB762" s="22"/>
      <c r="DC762" s="22"/>
      <c r="DD762" s="22"/>
      <c r="DE762" s="22"/>
      <c r="DF762" s="22"/>
      <c r="DG762" s="22"/>
      <c r="DH762" s="22"/>
      <c r="DI762" s="22"/>
      <c r="DJ762" s="22"/>
      <c r="DK762" s="22"/>
      <c r="DL762" s="22"/>
      <c r="DM762" s="22"/>
      <c r="DN762" s="22"/>
      <c r="DO762" s="22"/>
      <c r="DP762" s="22"/>
      <c r="DQ762" s="22"/>
      <c r="DR762" s="22"/>
      <c r="DS762" s="22"/>
      <c r="DT762" s="22"/>
      <c r="DU762" s="22"/>
      <c r="DV762" s="22"/>
      <c r="DW762" s="22"/>
      <c r="DX762" s="22"/>
      <c r="DY762" s="22"/>
      <c r="DZ762" s="22"/>
      <c r="EA762" s="22"/>
      <c r="EB762" s="22"/>
      <c r="EC762" s="22"/>
      <c r="ED762" s="22"/>
      <c r="EE762" s="22"/>
      <c r="EF762" s="22"/>
      <c r="EG762" s="22"/>
      <c r="EH762" s="22"/>
      <c r="EI762" s="22"/>
      <c r="EJ762" s="22"/>
      <c r="EK762" s="22"/>
      <c r="EL762" s="22"/>
      <c r="EM762" s="22"/>
      <c r="EN762" s="22"/>
      <c r="EO762" s="22"/>
      <c r="EP762" s="22"/>
      <c r="EQ762" s="22"/>
      <c r="ER762" s="22"/>
      <c r="ES762" s="22"/>
      <c r="ET762" s="22"/>
      <c r="EU762" s="22"/>
      <c r="EV762" s="22"/>
      <c r="EW762" s="22"/>
      <c r="EX762" s="22"/>
      <c r="EY762" s="22"/>
      <c r="EZ762" s="22"/>
      <c r="FA762" s="22"/>
      <c r="FB762" s="22"/>
      <c r="FC762" s="22"/>
      <c r="FD762" s="22"/>
      <c r="FE762" s="22"/>
      <c r="FF762" s="22"/>
      <c r="FG762" s="22"/>
      <c r="FH762" s="22"/>
      <c r="FI762" s="22"/>
      <c r="FJ762" s="22"/>
      <c r="FK762" s="22"/>
      <c r="FL762" s="22"/>
      <c r="FM762" s="22"/>
      <c r="FN762" s="22"/>
      <c r="FO762" s="22"/>
      <c r="FP762" s="22"/>
      <c r="FQ762" s="22"/>
      <c r="FR762" s="22"/>
      <c r="FS762" s="22"/>
      <c r="FT762" s="22"/>
      <c r="FU762" s="22"/>
      <c r="FV762" s="22"/>
      <c r="FW762" s="22"/>
      <c r="FX762" s="302"/>
      <c r="FY762" s="302"/>
    </row>
    <row r="763" spans="1:181" ht="13.5">
      <c r="A763" s="106"/>
      <c r="B763" s="95"/>
      <c r="C763" s="91" t="s">
        <v>754</v>
      </c>
      <c r="D763" s="361" t="s">
        <v>729</v>
      </c>
      <c r="E763" s="100"/>
      <c r="F763" s="100"/>
      <c r="G763" s="100"/>
      <c r="H763" s="100"/>
      <c r="I763" s="100"/>
      <c r="J763" s="100"/>
      <c r="K763" s="100"/>
      <c r="L763" s="100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/>
      <c r="CY763" s="22"/>
      <c r="CZ763" s="22"/>
      <c r="DA763" s="22"/>
      <c r="DB763" s="22"/>
      <c r="DC763" s="22"/>
      <c r="DD763" s="22"/>
      <c r="DE763" s="22"/>
      <c r="DF763" s="22"/>
      <c r="DG763" s="22"/>
      <c r="DH763" s="22"/>
      <c r="DI763" s="22"/>
      <c r="DJ763" s="22"/>
      <c r="DK763" s="22"/>
      <c r="DL763" s="22"/>
      <c r="DM763" s="22"/>
      <c r="DN763" s="22"/>
      <c r="DO763" s="22"/>
      <c r="DP763" s="22"/>
      <c r="DQ763" s="22"/>
      <c r="DR763" s="22"/>
      <c r="DS763" s="22"/>
      <c r="DT763" s="22"/>
      <c r="DU763" s="22"/>
      <c r="DV763" s="22"/>
      <c r="DW763" s="22"/>
      <c r="DX763" s="22"/>
      <c r="DY763" s="22"/>
      <c r="DZ763" s="22"/>
      <c r="EA763" s="22"/>
      <c r="EB763" s="22"/>
      <c r="EC763" s="22"/>
      <c r="ED763" s="22"/>
      <c r="EE763" s="22"/>
      <c r="EF763" s="22"/>
      <c r="EG763" s="22"/>
      <c r="EH763" s="22"/>
      <c r="EI763" s="22"/>
      <c r="EJ763" s="22"/>
      <c r="EK763" s="22"/>
      <c r="EL763" s="22"/>
      <c r="EM763" s="22"/>
      <c r="EN763" s="22"/>
      <c r="EO763" s="22"/>
      <c r="EP763" s="22"/>
      <c r="EQ763" s="22"/>
      <c r="ER763" s="22"/>
      <c r="ES763" s="22"/>
      <c r="ET763" s="22"/>
      <c r="EU763" s="22"/>
      <c r="EV763" s="22"/>
      <c r="EW763" s="22"/>
      <c r="EX763" s="22"/>
      <c r="EY763" s="22"/>
      <c r="EZ763" s="22"/>
      <c r="FA763" s="22"/>
      <c r="FB763" s="22"/>
      <c r="FC763" s="22"/>
      <c r="FD763" s="22"/>
      <c r="FE763" s="22"/>
      <c r="FF763" s="22"/>
      <c r="FG763" s="22"/>
      <c r="FH763" s="22"/>
      <c r="FI763" s="22"/>
      <c r="FJ763" s="22"/>
      <c r="FK763" s="22"/>
      <c r="FL763" s="22"/>
      <c r="FM763" s="22"/>
      <c r="FN763" s="22"/>
      <c r="FO763" s="22"/>
      <c r="FP763" s="22"/>
      <c r="FQ763" s="22"/>
      <c r="FR763" s="22"/>
      <c r="FS763" s="22"/>
      <c r="FT763" s="22"/>
      <c r="FU763" s="22"/>
      <c r="FV763" s="22"/>
      <c r="FW763" s="22"/>
      <c r="FX763" s="302"/>
      <c r="FY763" s="302"/>
    </row>
    <row r="764" spans="1:181" ht="13.5">
      <c r="A764" s="106"/>
      <c r="B764" s="95"/>
      <c r="C764" s="93" t="s">
        <v>15</v>
      </c>
      <c r="D764" s="375"/>
      <c r="E764" s="274"/>
      <c r="F764" s="274"/>
      <c r="G764" s="100"/>
      <c r="H764" s="100"/>
      <c r="I764" s="100"/>
      <c r="J764" s="100"/>
      <c r="K764" s="100"/>
      <c r="L764" s="100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/>
      <c r="CY764" s="22"/>
      <c r="CZ764" s="22"/>
      <c r="DA764" s="22"/>
      <c r="DB764" s="22"/>
      <c r="DC764" s="22"/>
      <c r="DD764" s="22"/>
      <c r="DE764" s="22"/>
      <c r="DF764" s="22"/>
      <c r="DG764" s="22"/>
      <c r="DH764" s="22"/>
      <c r="DI764" s="22"/>
      <c r="DJ764" s="22"/>
      <c r="DK764" s="22"/>
      <c r="DL764" s="22"/>
      <c r="DM764" s="22"/>
      <c r="DN764" s="22"/>
      <c r="DO764" s="22"/>
      <c r="DP764" s="22"/>
      <c r="DQ764" s="22"/>
      <c r="DR764" s="22"/>
      <c r="DS764" s="22"/>
      <c r="DT764" s="22"/>
      <c r="DU764" s="22"/>
      <c r="DV764" s="22"/>
      <c r="DW764" s="22"/>
      <c r="DX764" s="22"/>
      <c r="DY764" s="22"/>
      <c r="DZ764" s="22"/>
      <c r="EA764" s="22"/>
      <c r="EB764" s="22"/>
      <c r="EC764" s="22"/>
      <c r="ED764" s="22"/>
      <c r="EE764" s="22"/>
      <c r="EF764" s="22"/>
      <c r="EG764" s="22"/>
      <c r="EH764" s="22"/>
      <c r="EI764" s="22"/>
      <c r="EJ764" s="22"/>
      <c r="EK764" s="22"/>
      <c r="EL764" s="22"/>
      <c r="EM764" s="22"/>
      <c r="EN764" s="22"/>
      <c r="EO764" s="22"/>
      <c r="EP764" s="22"/>
      <c r="EQ764" s="22"/>
      <c r="ER764" s="22"/>
      <c r="ES764" s="22"/>
      <c r="ET764" s="22"/>
      <c r="EU764" s="22"/>
      <c r="EV764" s="22"/>
      <c r="EW764" s="22"/>
      <c r="EX764" s="22"/>
      <c r="EY764" s="22"/>
      <c r="EZ764" s="22"/>
      <c r="FA764" s="22"/>
      <c r="FB764" s="22"/>
      <c r="FC764" s="22"/>
      <c r="FD764" s="22"/>
      <c r="FE764" s="22"/>
      <c r="FF764" s="22"/>
      <c r="FG764" s="22"/>
      <c r="FH764" s="22"/>
      <c r="FI764" s="22"/>
      <c r="FJ764" s="22"/>
      <c r="FK764" s="22"/>
      <c r="FL764" s="22"/>
      <c r="FM764" s="22"/>
      <c r="FN764" s="22"/>
      <c r="FO764" s="22"/>
      <c r="FP764" s="22"/>
      <c r="FQ764" s="22"/>
      <c r="FR764" s="22"/>
      <c r="FS764" s="22"/>
      <c r="FT764" s="22"/>
      <c r="FU764" s="22"/>
      <c r="FV764" s="22"/>
      <c r="FW764" s="22"/>
      <c r="FX764" s="302"/>
      <c r="FY764" s="302"/>
    </row>
    <row r="765" spans="1:181" ht="13.5">
      <c r="A765" s="106"/>
      <c r="B765" s="95"/>
      <c r="C765" s="91" t="s">
        <v>731</v>
      </c>
      <c r="D765" s="368" t="s">
        <v>729</v>
      </c>
      <c r="E765" s="274"/>
      <c r="F765" s="274"/>
      <c r="G765" s="100"/>
      <c r="H765" s="100"/>
      <c r="I765" s="100"/>
      <c r="J765" s="100"/>
      <c r="K765" s="100"/>
      <c r="L765" s="100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/>
      <c r="CY765" s="22"/>
      <c r="CZ765" s="22"/>
      <c r="DA765" s="22"/>
      <c r="DB765" s="22"/>
      <c r="DC765" s="22"/>
      <c r="DD765" s="22"/>
      <c r="DE765" s="22"/>
      <c r="DF765" s="22"/>
      <c r="DG765" s="22"/>
      <c r="DH765" s="22"/>
      <c r="DI765" s="22"/>
      <c r="DJ765" s="22"/>
      <c r="DK765" s="22"/>
      <c r="DL765" s="22"/>
      <c r="DM765" s="22"/>
      <c r="DN765" s="22"/>
      <c r="DO765" s="22"/>
      <c r="DP765" s="22"/>
      <c r="DQ765" s="22"/>
      <c r="DR765" s="22"/>
      <c r="DS765" s="22"/>
      <c r="DT765" s="22"/>
      <c r="DU765" s="22"/>
      <c r="DV765" s="22"/>
      <c r="DW765" s="22"/>
      <c r="DX765" s="22"/>
      <c r="DY765" s="22"/>
      <c r="DZ765" s="22"/>
      <c r="EA765" s="22"/>
      <c r="EB765" s="22"/>
      <c r="EC765" s="22"/>
      <c r="ED765" s="22"/>
      <c r="EE765" s="22"/>
      <c r="EF765" s="22"/>
      <c r="EG765" s="22"/>
      <c r="EH765" s="22"/>
      <c r="EI765" s="22"/>
      <c r="EJ765" s="22"/>
      <c r="EK765" s="22"/>
      <c r="EL765" s="22"/>
      <c r="EM765" s="22"/>
      <c r="EN765" s="22"/>
      <c r="EO765" s="22"/>
      <c r="EP765" s="22"/>
      <c r="EQ765" s="22"/>
      <c r="ER765" s="22"/>
      <c r="ES765" s="22"/>
      <c r="ET765" s="22"/>
      <c r="EU765" s="22"/>
      <c r="EV765" s="22"/>
      <c r="EW765" s="22"/>
      <c r="EX765" s="22"/>
      <c r="EY765" s="22"/>
      <c r="EZ765" s="22"/>
      <c r="FA765" s="22"/>
      <c r="FB765" s="22"/>
      <c r="FC765" s="22"/>
      <c r="FD765" s="22"/>
      <c r="FE765" s="22"/>
      <c r="FF765" s="22"/>
      <c r="FG765" s="22"/>
      <c r="FH765" s="22"/>
      <c r="FI765" s="22"/>
      <c r="FJ765" s="22"/>
      <c r="FK765" s="22"/>
      <c r="FL765" s="22"/>
      <c r="FM765" s="22"/>
      <c r="FN765" s="22"/>
      <c r="FO765" s="22"/>
      <c r="FP765" s="22"/>
      <c r="FQ765" s="22"/>
      <c r="FR765" s="22"/>
      <c r="FS765" s="22"/>
      <c r="FT765" s="22"/>
      <c r="FU765" s="22"/>
      <c r="FV765" s="22"/>
      <c r="FW765" s="22"/>
      <c r="FX765" s="302"/>
      <c r="FY765" s="302"/>
    </row>
    <row r="766" spans="1:181" ht="13.5">
      <c r="A766" s="106"/>
      <c r="B766" s="95"/>
      <c r="C766" s="93" t="s">
        <v>515</v>
      </c>
      <c r="D766" s="269"/>
      <c r="E766" s="274"/>
      <c r="F766" s="274"/>
      <c r="G766" s="100"/>
      <c r="H766" s="100"/>
      <c r="I766" s="100"/>
      <c r="J766" s="100"/>
      <c r="K766" s="100"/>
      <c r="L766" s="100"/>
      <c r="M766" s="23">
        <f>K766+I766+G766</f>
        <v>0</v>
      </c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/>
      <c r="CY766" s="22"/>
      <c r="CZ766" s="22"/>
      <c r="DA766" s="22"/>
      <c r="DB766" s="22"/>
      <c r="DC766" s="22"/>
      <c r="DD766" s="22"/>
      <c r="DE766" s="22"/>
      <c r="DF766" s="22"/>
      <c r="DG766" s="22"/>
      <c r="DH766" s="22"/>
      <c r="DI766" s="22"/>
      <c r="DJ766" s="22"/>
      <c r="DK766" s="22"/>
      <c r="DL766" s="22"/>
      <c r="DM766" s="22"/>
      <c r="DN766" s="22"/>
      <c r="DO766" s="22"/>
      <c r="DP766" s="22"/>
      <c r="DQ766" s="22"/>
      <c r="DR766" s="22"/>
      <c r="DS766" s="22"/>
      <c r="DT766" s="22"/>
      <c r="DU766" s="22"/>
      <c r="DV766" s="22"/>
      <c r="DW766" s="22"/>
      <c r="DX766" s="22"/>
      <c r="DY766" s="22"/>
      <c r="DZ766" s="22"/>
      <c r="EA766" s="22"/>
      <c r="EB766" s="22"/>
      <c r="EC766" s="22"/>
      <c r="ED766" s="22"/>
      <c r="EE766" s="22"/>
      <c r="EF766" s="22"/>
      <c r="EG766" s="22"/>
      <c r="EH766" s="22"/>
      <c r="EI766" s="22"/>
      <c r="EJ766" s="22"/>
      <c r="EK766" s="22"/>
      <c r="EL766" s="22"/>
      <c r="EM766" s="22"/>
      <c r="EN766" s="22"/>
      <c r="EO766" s="22"/>
      <c r="EP766" s="22"/>
      <c r="EQ766" s="22"/>
      <c r="ER766" s="22"/>
      <c r="ES766" s="22"/>
      <c r="ET766" s="22"/>
      <c r="EU766" s="22"/>
      <c r="EV766" s="22"/>
      <c r="EW766" s="22"/>
      <c r="EX766" s="22"/>
      <c r="EY766" s="22"/>
      <c r="EZ766" s="22"/>
      <c r="FA766" s="22"/>
      <c r="FB766" s="22"/>
      <c r="FC766" s="22"/>
      <c r="FD766" s="22"/>
      <c r="FE766" s="22"/>
      <c r="FF766" s="22"/>
      <c r="FG766" s="22"/>
      <c r="FH766" s="22"/>
      <c r="FI766" s="22"/>
      <c r="FJ766" s="22"/>
      <c r="FK766" s="22"/>
      <c r="FL766" s="22"/>
      <c r="FM766" s="22"/>
      <c r="FN766" s="22"/>
      <c r="FO766" s="22"/>
      <c r="FP766" s="22"/>
      <c r="FQ766" s="22"/>
      <c r="FR766" s="22"/>
      <c r="FS766" s="22"/>
      <c r="FT766" s="22"/>
      <c r="FU766" s="22"/>
      <c r="FV766" s="22"/>
      <c r="FW766" s="22"/>
      <c r="FX766" s="302"/>
      <c r="FY766" s="302"/>
    </row>
    <row r="767" spans="1:181" ht="13.5">
      <c r="A767" s="82"/>
      <c r="B767" s="78"/>
      <c r="C767" s="110" t="s">
        <v>516</v>
      </c>
      <c r="D767" s="82"/>
      <c r="E767" s="100"/>
      <c r="F767" s="100"/>
      <c r="G767" s="100"/>
      <c r="H767" s="100"/>
      <c r="I767" s="100"/>
      <c r="J767" s="100"/>
      <c r="K767" s="100"/>
      <c r="L767" s="100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/>
      <c r="CY767" s="22"/>
      <c r="CZ767" s="22"/>
      <c r="DA767" s="22"/>
      <c r="DB767" s="22"/>
      <c r="DC767" s="22"/>
      <c r="DD767" s="22"/>
      <c r="DE767" s="22"/>
      <c r="DF767" s="22"/>
      <c r="DG767" s="22"/>
      <c r="DH767" s="22"/>
      <c r="DI767" s="22"/>
      <c r="DJ767" s="22"/>
      <c r="DK767" s="22"/>
      <c r="DL767" s="22"/>
      <c r="DM767" s="22"/>
      <c r="DN767" s="22"/>
      <c r="DO767" s="22"/>
      <c r="DP767" s="22"/>
      <c r="DQ767" s="22"/>
      <c r="DR767" s="22"/>
      <c r="DS767" s="22"/>
      <c r="DT767" s="22"/>
      <c r="DU767" s="22"/>
      <c r="DV767" s="22"/>
      <c r="DW767" s="22"/>
      <c r="DX767" s="22"/>
      <c r="DY767" s="22"/>
      <c r="DZ767" s="22"/>
      <c r="EA767" s="22"/>
      <c r="EB767" s="22"/>
      <c r="EC767" s="22"/>
      <c r="ED767" s="22"/>
      <c r="EE767" s="22"/>
      <c r="EF767" s="22"/>
      <c r="EG767" s="22"/>
      <c r="EH767" s="22"/>
      <c r="EI767" s="22"/>
      <c r="EJ767" s="22"/>
      <c r="EK767" s="22"/>
      <c r="EL767" s="22"/>
      <c r="EM767" s="22"/>
      <c r="EN767" s="22"/>
      <c r="EO767" s="22"/>
      <c r="EP767" s="22"/>
      <c r="EQ767" s="22"/>
      <c r="ER767" s="22"/>
      <c r="ES767" s="22"/>
      <c r="ET767" s="22"/>
      <c r="EU767" s="22"/>
      <c r="EV767" s="22"/>
      <c r="EW767" s="22"/>
      <c r="EX767" s="22"/>
      <c r="EY767" s="22"/>
      <c r="EZ767" s="22"/>
      <c r="FA767" s="22"/>
      <c r="FB767" s="22"/>
      <c r="FC767" s="22"/>
      <c r="FD767" s="22"/>
      <c r="FE767" s="22"/>
      <c r="FF767" s="22"/>
      <c r="FG767" s="22"/>
      <c r="FH767" s="22"/>
      <c r="FI767" s="22"/>
      <c r="FJ767" s="22"/>
      <c r="FK767" s="22"/>
      <c r="FL767" s="22"/>
      <c r="FM767" s="22"/>
      <c r="FN767" s="22"/>
      <c r="FO767" s="22"/>
      <c r="FP767" s="22"/>
      <c r="FQ767" s="22"/>
      <c r="FR767" s="22"/>
      <c r="FS767" s="22"/>
      <c r="FT767" s="22"/>
      <c r="FU767" s="22"/>
      <c r="FV767" s="22"/>
      <c r="FW767" s="22"/>
      <c r="FX767" s="302"/>
      <c r="FY767" s="302"/>
    </row>
    <row r="768" spans="1:181" ht="27">
      <c r="A768" s="82">
        <v>1</v>
      </c>
      <c r="B768" s="80" t="s">
        <v>96</v>
      </c>
      <c r="C768" s="81" t="s">
        <v>503</v>
      </c>
      <c r="D768" s="82" t="s">
        <v>38</v>
      </c>
      <c r="E768" s="100">
        <v>54</v>
      </c>
      <c r="F768" s="100"/>
      <c r="G768" s="100"/>
      <c r="H768" s="100"/>
      <c r="I768" s="100"/>
      <c r="J768" s="100"/>
      <c r="K768" s="100"/>
      <c r="L768" s="100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/>
      <c r="CY768" s="22"/>
      <c r="CZ768" s="22"/>
      <c r="DA768" s="22"/>
      <c r="DB768" s="22"/>
      <c r="DC768" s="22"/>
      <c r="DD768" s="22"/>
      <c r="DE768" s="22"/>
      <c r="DF768" s="22"/>
      <c r="DG768" s="22"/>
      <c r="DH768" s="22"/>
      <c r="DI768" s="22"/>
      <c r="DJ768" s="22"/>
      <c r="DK768" s="22"/>
      <c r="DL768" s="22"/>
      <c r="DM768" s="22"/>
      <c r="DN768" s="22"/>
      <c r="DO768" s="22"/>
      <c r="DP768" s="22"/>
      <c r="DQ768" s="22"/>
      <c r="DR768" s="22"/>
      <c r="DS768" s="22"/>
      <c r="DT768" s="22"/>
      <c r="DU768" s="22"/>
      <c r="DV768" s="22"/>
      <c r="DW768" s="22"/>
      <c r="DX768" s="22"/>
      <c r="DY768" s="22"/>
      <c r="DZ768" s="22"/>
      <c r="EA768" s="22"/>
      <c r="EB768" s="22"/>
      <c r="EC768" s="22"/>
      <c r="ED768" s="22"/>
      <c r="EE768" s="22"/>
      <c r="EF768" s="22"/>
      <c r="EG768" s="22"/>
      <c r="EH768" s="22"/>
      <c r="EI768" s="22"/>
      <c r="EJ768" s="22"/>
      <c r="EK768" s="22"/>
      <c r="EL768" s="22"/>
      <c r="EM768" s="22"/>
      <c r="EN768" s="22"/>
      <c r="EO768" s="22"/>
      <c r="EP768" s="22"/>
      <c r="EQ768" s="22"/>
      <c r="ER768" s="22"/>
      <c r="ES768" s="22"/>
      <c r="ET768" s="22"/>
      <c r="EU768" s="22"/>
      <c r="EV768" s="22"/>
      <c r="EW768" s="22"/>
      <c r="EX768" s="22"/>
      <c r="EY768" s="22"/>
      <c r="EZ768" s="22"/>
      <c r="FA768" s="22"/>
      <c r="FB768" s="22"/>
      <c r="FC768" s="22"/>
      <c r="FD768" s="22"/>
      <c r="FE768" s="22"/>
      <c r="FF768" s="22"/>
      <c r="FG768" s="22"/>
      <c r="FH768" s="22"/>
      <c r="FI768" s="22"/>
      <c r="FJ768" s="22"/>
      <c r="FK768" s="22"/>
      <c r="FL768" s="22"/>
      <c r="FM768" s="22"/>
      <c r="FN768" s="22"/>
      <c r="FO768" s="22"/>
      <c r="FP768" s="22"/>
      <c r="FQ768" s="22"/>
      <c r="FR768" s="22"/>
      <c r="FS768" s="22"/>
      <c r="FT768" s="22"/>
      <c r="FU768" s="22"/>
      <c r="FV768" s="22"/>
      <c r="FW768" s="22"/>
      <c r="FX768" s="302"/>
      <c r="FY768" s="302"/>
    </row>
    <row r="769" spans="1:181" ht="27">
      <c r="A769" s="82">
        <v>2</v>
      </c>
      <c r="B769" s="8" t="s">
        <v>94</v>
      </c>
      <c r="C769" s="81" t="s">
        <v>847</v>
      </c>
      <c r="D769" s="82" t="s">
        <v>38</v>
      </c>
      <c r="E769" s="100">
        <v>54</v>
      </c>
      <c r="F769" s="83"/>
      <c r="G769" s="84"/>
      <c r="H769" s="82"/>
      <c r="I769" s="84"/>
      <c r="J769" s="83"/>
      <c r="K769" s="84"/>
      <c r="L769" s="84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/>
      <c r="CY769" s="22"/>
      <c r="CZ769" s="22"/>
      <c r="DA769" s="22"/>
      <c r="DB769" s="22"/>
      <c r="DC769" s="22"/>
      <c r="DD769" s="22"/>
      <c r="DE769" s="22"/>
      <c r="DF769" s="22"/>
      <c r="DG769" s="22"/>
      <c r="DH769" s="22"/>
      <c r="DI769" s="22"/>
      <c r="DJ769" s="22"/>
      <c r="DK769" s="22"/>
      <c r="DL769" s="22"/>
      <c r="DM769" s="22"/>
      <c r="DN769" s="22"/>
      <c r="DO769" s="22"/>
      <c r="DP769" s="22"/>
      <c r="DQ769" s="22"/>
      <c r="DR769" s="22"/>
      <c r="DS769" s="22"/>
      <c r="DT769" s="22"/>
      <c r="DU769" s="22"/>
      <c r="DV769" s="22"/>
      <c r="DW769" s="22"/>
      <c r="DX769" s="22"/>
      <c r="DY769" s="22"/>
      <c r="DZ769" s="22"/>
      <c r="EA769" s="22"/>
      <c r="EB769" s="22"/>
      <c r="EC769" s="22"/>
      <c r="ED769" s="22"/>
      <c r="EE769" s="22"/>
      <c r="EF769" s="22"/>
      <c r="EG769" s="22"/>
      <c r="EH769" s="22"/>
      <c r="EI769" s="22"/>
      <c r="EJ769" s="22"/>
      <c r="EK769" s="22"/>
      <c r="EL769" s="22"/>
      <c r="EM769" s="22"/>
      <c r="EN769" s="22"/>
      <c r="EO769" s="22"/>
      <c r="EP769" s="22"/>
      <c r="EQ769" s="22"/>
      <c r="ER769" s="22"/>
      <c r="ES769" s="22"/>
      <c r="ET769" s="22"/>
      <c r="EU769" s="22"/>
      <c r="EV769" s="22"/>
      <c r="EW769" s="22"/>
      <c r="EX769" s="22"/>
      <c r="EY769" s="22"/>
      <c r="EZ769" s="22"/>
      <c r="FA769" s="22"/>
      <c r="FB769" s="22"/>
      <c r="FC769" s="22"/>
      <c r="FD769" s="22"/>
      <c r="FE769" s="22"/>
      <c r="FF769" s="22"/>
      <c r="FG769" s="22"/>
      <c r="FH769" s="22"/>
      <c r="FI769" s="22"/>
      <c r="FJ769" s="22"/>
      <c r="FK769" s="22"/>
      <c r="FL769" s="22"/>
      <c r="FM769" s="22"/>
      <c r="FN769" s="22"/>
      <c r="FO769" s="22"/>
      <c r="FP769" s="22"/>
      <c r="FQ769" s="22"/>
      <c r="FR769" s="22"/>
      <c r="FS769" s="22"/>
      <c r="FT769" s="22"/>
      <c r="FU769" s="22"/>
      <c r="FV769" s="22"/>
      <c r="FW769" s="22"/>
      <c r="FX769" s="302"/>
      <c r="FY769" s="302"/>
    </row>
    <row r="770" spans="1:181" ht="13.5">
      <c r="A770" s="82">
        <v>3</v>
      </c>
      <c r="B770" s="72"/>
      <c r="C770" s="109" t="s">
        <v>207</v>
      </c>
      <c r="D770" s="82" t="s">
        <v>31</v>
      </c>
      <c r="E770" s="100">
        <v>54</v>
      </c>
      <c r="F770" s="100"/>
      <c r="G770" s="100"/>
      <c r="H770" s="100"/>
      <c r="I770" s="100"/>
      <c r="J770" s="100"/>
      <c r="K770" s="100"/>
      <c r="L770" s="100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/>
      <c r="CY770" s="22"/>
      <c r="CZ770" s="22"/>
      <c r="DA770" s="22"/>
      <c r="DB770" s="22"/>
      <c r="DC770" s="22"/>
      <c r="DD770" s="22"/>
      <c r="DE770" s="22"/>
      <c r="DF770" s="22"/>
      <c r="DG770" s="22"/>
      <c r="DH770" s="22"/>
      <c r="DI770" s="22"/>
      <c r="DJ770" s="22"/>
      <c r="DK770" s="22"/>
      <c r="DL770" s="22"/>
      <c r="DM770" s="22"/>
      <c r="DN770" s="22"/>
      <c r="DO770" s="22"/>
      <c r="DP770" s="22"/>
      <c r="DQ770" s="22"/>
      <c r="DR770" s="22"/>
      <c r="DS770" s="22"/>
      <c r="DT770" s="22"/>
      <c r="DU770" s="22"/>
      <c r="DV770" s="22"/>
      <c r="DW770" s="22"/>
      <c r="DX770" s="22"/>
      <c r="DY770" s="22"/>
      <c r="DZ770" s="22"/>
      <c r="EA770" s="22"/>
      <c r="EB770" s="22"/>
      <c r="EC770" s="22"/>
      <c r="ED770" s="22"/>
      <c r="EE770" s="22"/>
      <c r="EF770" s="22"/>
      <c r="EG770" s="22"/>
      <c r="EH770" s="22"/>
      <c r="EI770" s="22"/>
      <c r="EJ770" s="22"/>
      <c r="EK770" s="22"/>
      <c r="EL770" s="22"/>
      <c r="EM770" s="22"/>
      <c r="EN770" s="22"/>
      <c r="EO770" s="22"/>
      <c r="EP770" s="22"/>
      <c r="EQ770" s="22"/>
      <c r="ER770" s="22"/>
      <c r="ES770" s="22"/>
      <c r="ET770" s="22"/>
      <c r="EU770" s="22"/>
      <c r="EV770" s="22"/>
      <c r="EW770" s="22"/>
      <c r="EX770" s="22"/>
      <c r="EY770" s="22"/>
      <c r="EZ770" s="22"/>
      <c r="FA770" s="22"/>
      <c r="FB770" s="22"/>
      <c r="FC770" s="22"/>
      <c r="FD770" s="22"/>
      <c r="FE770" s="22"/>
      <c r="FF770" s="22"/>
      <c r="FG770" s="22"/>
      <c r="FH770" s="22"/>
      <c r="FI770" s="22"/>
      <c r="FJ770" s="22"/>
      <c r="FK770" s="22"/>
      <c r="FL770" s="22"/>
      <c r="FM770" s="22"/>
      <c r="FN770" s="22"/>
      <c r="FO770" s="22"/>
      <c r="FP770" s="22"/>
      <c r="FQ770" s="22"/>
      <c r="FR770" s="22"/>
      <c r="FS770" s="22"/>
      <c r="FT770" s="22"/>
      <c r="FU770" s="22"/>
      <c r="FV770" s="22"/>
      <c r="FW770" s="22"/>
      <c r="FX770" s="302"/>
      <c r="FY770" s="302"/>
    </row>
    <row r="771" spans="1:181" ht="13.5">
      <c r="A771" s="82">
        <v>4</v>
      </c>
      <c r="B771" s="80" t="s">
        <v>504</v>
      </c>
      <c r="C771" s="81" t="s">
        <v>505</v>
      </c>
      <c r="D771" s="82" t="s">
        <v>20</v>
      </c>
      <c r="E771" s="100">
        <v>8</v>
      </c>
      <c r="F771" s="100"/>
      <c r="G771" s="100"/>
      <c r="H771" s="100"/>
      <c r="I771" s="100"/>
      <c r="J771" s="100"/>
      <c r="K771" s="100"/>
      <c r="L771" s="100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  <c r="CP771" s="32"/>
      <c r="CQ771" s="32"/>
      <c r="CR771" s="32"/>
      <c r="CS771" s="32"/>
      <c r="CT771" s="32"/>
      <c r="CU771" s="32"/>
      <c r="CV771" s="32"/>
      <c r="CW771" s="32"/>
      <c r="CX771" s="32"/>
      <c r="CY771" s="32"/>
      <c r="CZ771" s="32"/>
      <c r="DA771" s="32"/>
      <c r="DB771" s="32"/>
      <c r="DC771" s="32"/>
      <c r="DD771" s="32"/>
      <c r="DE771" s="32"/>
      <c r="DF771" s="32"/>
      <c r="DG771" s="32"/>
      <c r="DH771" s="32"/>
      <c r="DI771" s="32"/>
      <c r="DJ771" s="32"/>
      <c r="DK771" s="32"/>
      <c r="DL771" s="32"/>
      <c r="DM771" s="32"/>
      <c r="DN771" s="32"/>
      <c r="DO771" s="32"/>
      <c r="DP771" s="32"/>
      <c r="DQ771" s="32"/>
      <c r="DR771" s="32"/>
      <c r="DS771" s="32"/>
      <c r="DT771" s="32"/>
      <c r="DU771" s="32"/>
      <c r="DV771" s="32"/>
      <c r="DW771" s="32"/>
      <c r="DX771" s="32"/>
      <c r="DY771" s="32"/>
      <c r="DZ771" s="32"/>
      <c r="EA771" s="32"/>
      <c r="EB771" s="32"/>
      <c r="EC771" s="32"/>
      <c r="ED771" s="32"/>
      <c r="EE771" s="32"/>
      <c r="EF771" s="32"/>
      <c r="EG771" s="32"/>
      <c r="EH771" s="32"/>
      <c r="EI771" s="32"/>
      <c r="EJ771" s="32"/>
      <c r="EK771" s="32"/>
      <c r="EL771" s="32"/>
      <c r="EM771" s="32"/>
      <c r="EN771" s="32"/>
      <c r="EO771" s="32"/>
      <c r="EP771" s="32"/>
      <c r="EQ771" s="32"/>
      <c r="ER771" s="32"/>
      <c r="ES771" s="32"/>
      <c r="ET771" s="32"/>
      <c r="EU771" s="32"/>
      <c r="EV771" s="32"/>
      <c r="EW771" s="32"/>
      <c r="EX771" s="32"/>
      <c r="EY771" s="32"/>
      <c r="EZ771" s="32"/>
      <c r="FA771" s="32"/>
      <c r="FB771" s="32"/>
      <c r="FC771" s="32"/>
      <c r="FD771" s="32"/>
      <c r="FE771" s="32"/>
      <c r="FF771" s="32"/>
      <c r="FG771" s="32"/>
      <c r="FH771" s="32"/>
      <c r="FI771" s="32"/>
      <c r="FJ771" s="32"/>
      <c r="FK771" s="32"/>
      <c r="FL771" s="32"/>
      <c r="FM771" s="32"/>
      <c r="FN771" s="32"/>
      <c r="FO771" s="32"/>
      <c r="FP771" s="32"/>
      <c r="FQ771" s="32"/>
      <c r="FR771" s="32"/>
      <c r="FS771" s="32"/>
      <c r="FT771" s="32"/>
      <c r="FU771" s="32"/>
      <c r="FV771" s="32"/>
      <c r="FW771" s="32"/>
      <c r="FX771" s="32"/>
      <c r="FY771" s="32"/>
    </row>
    <row r="772" spans="1:181" ht="46.5" customHeight="1">
      <c r="A772" s="82">
        <v>5</v>
      </c>
      <c r="B772" s="82" t="s">
        <v>506</v>
      </c>
      <c r="C772" s="234" t="s">
        <v>329</v>
      </c>
      <c r="D772" s="82" t="s">
        <v>20</v>
      </c>
      <c r="E772" s="84">
        <v>8</v>
      </c>
      <c r="F772" s="100"/>
      <c r="G772" s="100"/>
      <c r="H772" s="100"/>
      <c r="I772" s="100"/>
      <c r="J772" s="100"/>
      <c r="K772" s="100"/>
      <c r="L772" s="349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</row>
    <row r="773" spans="1:12" ht="40.5">
      <c r="A773" s="82">
        <v>6</v>
      </c>
      <c r="B773" s="8" t="s">
        <v>94</v>
      </c>
      <c r="C773" s="81" t="s">
        <v>848</v>
      </c>
      <c r="D773" s="82" t="s">
        <v>38</v>
      </c>
      <c r="E773" s="84">
        <v>50</v>
      </c>
      <c r="F773" s="100"/>
      <c r="G773" s="100"/>
      <c r="H773" s="100"/>
      <c r="I773" s="100"/>
      <c r="J773" s="100"/>
      <c r="K773" s="100"/>
      <c r="L773" s="100"/>
    </row>
    <row r="774" spans="1:12" ht="13.5">
      <c r="A774" s="82">
        <v>7</v>
      </c>
      <c r="B774" s="203" t="s">
        <v>205</v>
      </c>
      <c r="C774" s="109" t="s">
        <v>206</v>
      </c>
      <c r="D774" s="82" t="s">
        <v>20</v>
      </c>
      <c r="E774" s="100">
        <v>4</v>
      </c>
      <c r="F774" s="100"/>
      <c r="G774" s="100"/>
      <c r="H774" s="100"/>
      <c r="I774" s="100"/>
      <c r="J774" s="100"/>
      <c r="K774" s="100"/>
      <c r="L774" s="100"/>
    </row>
    <row r="775" spans="1:181" ht="13.5">
      <c r="A775" s="149">
        <v>8</v>
      </c>
      <c r="B775" s="229" t="s">
        <v>92</v>
      </c>
      <c r="C775" s="186" t="s">
        <v>849</v>
      </c>
      <c r="D775" s="149" t="s">
        <v>43</v>
      </c>
      <c r="E775" s="257">
        <v>8</v>
      </c>
      <c r="F775" s="257"/>
      <c r="G775" s="257"/>
      <c r="H775" s="257"/>
      <c r="I775" s="257"/>
      <c r="J775" s="257"/>
      <c r="K775" s="257"/>
      <c r="L775" s="257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3"/>
      <c r="AS775" s="73"/>
      <c r="AT775" s="73"/>
      <c r="AU775" s="73"/>
      <c r="AV775" s="73"/>
      <c r="AW775" s="73"/>
      <c r="AX775" s="73"/>
      <c r="AY775" s="73"/>
      <c r="AZ775" s="73"/>
      <c r="BA775" s="73"/>
      <c r="BB775" s="73"/>
      <c r="BC775" s="73"/>
      <c r="BD775" s="73"/>
      <c r="BE775" s="73"/>
      <c r="BF775" s="73"/>
      <c r="BG775" s="73"/>
      <c r="BH775" s="73"/>
      <c r="BI775" s="73"/>
      <c r="BJ775" s="73"/>
      <c r="BK775" s="73"/>
      <c r="BL775" s="73"/>
      <c r="BM775" s="73"/>
      <c r="BN775" s="73"/>
      <c r="BO775" s="73"/>
      <c r="BP775" s="73"/>
      <c r="BQ775" s="73"/>
      <c r="BR775" s="73"/>
      <c r="BS775" s="73"/>
      <c r="BT775" s="73"/>
      <c r="BU775" s="73"/>
      <c r="BV775" s="73"/>
      <c r="BW775" s="73"/>
      <c r="BX775" s="73"/>
      <c r="BY775" s="73"/>
      <c r="BZ775" s="73"/>
      <c r="CA775" s="73"/>
      <c r="CB775" s="73"/>
      <c r="CC775" s="73"/>
      <c r="CD775" s="73"/>
      <c r="CE775" s="73"/>
      <c r="CF775" s="73"/>
      <c r="CG775" s="73"/>
      <c r="CH775" s="73"/>
      <c r="CI775" s="73"/>
      <c r="CJ775" s="73"/>
      <c r="CK775" s="73"/>
      <c r="CL775" s="73"/>
      <c r="CM775" s="73"/>
      <c r="CN775" s="73"/>
      <c r="CO775" s="73"/>
      <c r="CP775" s="73"/>
      <c r="CQ775" s="73"/>
      <c r="CR775" s="73"/>
      <c r="CS775" s="73"/>
      <c r="CT775" s="73"/>
      <c r="CU775" s="73"/>
      <c r="CV775" s="73"/>
      <c r="CW775" s="73"/>
      <c r="CX775" s="73"/>
      <c r="CY775" s="73"/>
      <c r="CZ775" s="73"/>
      <c r="DA775" s="73"/>
      <c r="DB775" s="73"/>
      <c r="DC775" s="73"/>
      <c r="DD775" s="73"/>
      <c r="DE775" s="73"/>
      <c r="DF775" s="73"/>
      <c r="DG775" s="73"/>
      <c r="DH775" s="73"/>
      <c r="DI775" s="73"/>
      <c r="DJ775" s="73"/>
      <c r="DK775" s="73"/>
      <c r="DL775" s="73"/>
      <c r="DM775" s="73"/>
      <c r="DN775" s="73"/>
      <c r="DO775" s="73"/>
      <c r="DP775" s="73"/>
      <c r="DQ775" s="73"/>
      <c r="DR775" s="73"/>
      <c r="DS775" s="73"/>
      <c r="DT775" s="73"/>
      <c r="DU775" s="73"/>
      <c r="DV775" s="73"/>
      <c r="DW775" s="73"/>
      <c r="DX775" s="73"/>
      <c r="DY775" s="73"/>
      <c r="DZ775" s="73"/>
      <c r="EA775" s="73"/>
      <c r="EB775" s="73"/>
      <c r="EC775" s="73"/>
      <c r="ED775" s="73"/>
      <c r="EE775" s="73"/>
      <c r="EF775" s="73"/>
      <c r="EG775" s="73"/>
      <c r="EH775" s="73"/>
      <c r="EI775" s="73"/>
      <c r="EJ775" s="73"/>
      <c r="EK775" s="73"/>
      <c r="EL775" s="73"/>
      <c r="EM775" s="73"/>
      <c r="EN775" s="73"/>
      <c r="EO775" s="73"/>
      <c r="EP775" s="73"/>
      <c r="EQ775" s="73"/>
      <c r="ER775" s="73"/>
      <c r="ES775" s="73"/>
      <c r="ET775" s="73"/>
      <c r="EU775" s="73"/>
      <c r="EV775" s="73"/>
      <c r="EW775" s="73"/>
      <c r="EX775" s="73"/>
      <c r="EY775" s="73"/>
      <c r="EZ775" s="73"/>
      <c r="FA775" s="73"/>
      <c r="FB775" s="73"/>
      <c r="FC775" s="73"/>
      <c r="FD775" s="73"/>
      <c r="FE775" s="73"/>
      <c r="FF775" s="73"/>
      <c r="FG775" s="73"/>
      <c r="FH775" s="73"/>
      <c r="FI775" s="73"/>
      <c r="FJ775" s="73"/>
      <c r="FK775" s="73"/>
      <c r="FL775" s="73"/>
      <c r="FM775" s="73"/>
      <c r="FN775" s="73"/>
      <c r="FO775" s="73"/>
      <c r="FP775" s="73"/>
      <c r="FQ775" s="73"/>
      <c r="FR775" s="73"/>
      <c r="FS775" s="73"/>
      <c r="FT775" s="73"/>
      <c r="FU775" s="73"/>
      <c r="FV775" s="73"/>
      <c r="FW775" s="73"/>
      <c r="FX775" s="73"/>
      <c r="FY775" s="73"/>
    </row>
    <row r="776" spans="1:181" ht="13.5">
      <c r="A776" s="149">
        <v>9</v>
      </c>
      <c r="B776" s="291" t="s">
        <v>507</v>
      </c>
      <c r="C776" s="186" t="s">
        <v>508</v>
      </c>
      <c r="D776" s="224" t="s">
        <v>38</v>
      </c>
      <c r="E776" s="257">
        <v>36</v>
      </c>
      <c r="F776" s="257"/>
      <c r="G776" s="257"/>
      <c r="H776" s="257"/>
      <c r="I776" s="257"/>
      <c r="J776" s="257"/>
      <c r="K776" s="257"/>
      <c r="L776" s="257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3"/>
      <c r="AS776" s="73"/>
      <c r="AT776" s="73"/>
      <c r="AU776" s="73"/>
      <c r="AV776" s="73"/>
      <c r="AW776" s="73"/>
      <c r="AX776" s="73"/>
      <c r="AY776" s="73"/>
      <c r="AZ776" s="73"/>
      <c r="BA776" s="73"/>
      <c r="BB776" s="73"/>
      <c r="BC776" s="73"/>
      <c r="BD776" s="73"/>
      <c r="BE776" s="73"/>
      <c r="BF776" s="73"/>
      <c r="BG776" s="73"/>
      <c r="BH776" s="73"/>
      <c r="BI776" s="73"/>
      <c r="BJ776" s="73"/>
      <c r="BK776" s="73"/>
      <c r="BL776" s="73"/>
      <c r="BM776" s="73"/>
      <c r="BN776" s="73"/>
      <c r="BO776" s="73"/>
      <c r="BP776" s="73"/>
      <c r="BQ776" s="73"/>
      <c r="BR776" s="73"/>
      <c r="BS776" s="73"/>
      <c r="BT776" s="73"/>
      <c r="BU776" s="73"/>
      <c r="BV776" s="73"/>
      <c r="BW776" s="73"/>
      <c r="BX776" s="73"/>
      <c r="BY776" s="73"/>
      <c r="BZ776" s="73"/>
      <c r="CA776" s="73"/>
      <c r="CB776" s="73"/>
      <c r="CC776" s="73"/>
      <c r="CD776" s="73"/>
      <c r="CE776" s="73"/>
      <c r="CF776" s="73"/>
      <c r="CG776" s="73"/>
      <c r="CH776" s="73"/>
      <c r="CI776" s="73"/>
      <c r="CJ776" s="73"/>
      <c r="CK776" s="73"/>
      <c r="CL776" s="73"/>
      <c r="CM776" s="73"/>
      <c r="CN776" s="73"/>
      <c r="CO776" s="73"/>
      <c r="CP776" s="73"/>
      <c r="CQ776" s="73"/>
      <c r="CR776" s="73"/>
      <c r="CS776" s="73"/>
      <c r="CT776" s="73"/>
      <c r="CU776" s="73"/>
      <c r="CV776" s="73"/>
      <c r="CW776" s="73"/>
      <c r="CX776" s="73"/>
      <c r="CY776" s="73"/>
      <c r="CZ776" s="73"/>
      <c r="DA776" s="73"/>
      <c r="DB776" s="73"/>
      <c r="DC776" s="73"/>
      <c r="DD776" s="73"/>
      <c r="DE776" s="73"/>
      <c r="DF776" s="73"/>
      <c r="DG776" s="73"/>
      <c r="DH776" s="73"/>
      <c r="DI776" s="73"/>
      <c r="DJ776" s="73"/>
      <c r="DK776" s="73"/>
      <c r="DL776" s="73"/>
      <c r="DM776" s="73"/>
      <c r="DN776" s="73"/>
      <c r="DO776" s="73"/>
      <c r="DP776" s="73"/>
      <c r="DQ776" s="73"/>
      <c r="DR776" s="73"/>
      <c r="DS776" s="73"/>
      <c r="DT776" s="73"/>
      <c r="DU776" s="73"/>
      <c r="DV776" s="73"/>
      <c r="DW776" s="73"/>
      <c r="DX776" s="73"/>
      <c r="DY776" s="73"/>
      <c r="DZ776" s="73"/>
      <c r="EA776" s="73"/>
      <c r="EB776" s="73"/>
      <c r="EC776" s="73"/>
      <c r="ED776" s="73"/>
      <c r="EE776" s="73"/>
      <c r="EF776" s="73"/>
      <c r="EG776" s="73"/>
      <c r="EH776" s="73"/>
      <c r="EI776" s="73"/>
      <c r="EJ776" s="73"/>
      <c r="EK776" s="73"/>
      <c r="EL776" s="73"/>
      <c r="EM776" s="73"/>
      <c r="EN776" s="73"/>
      <c r="EO776" s="73"/>
      <c r="EP776" s="73"/>
      <c r="EQ776" s="73"/>
      <c r="ER776" s="73"/>
      <c r="ES776" s="73"/>
      <c r="ET776" s="73"/>
      <c r="EU776" s="73"/>
      <c r="EV776" s="73"/>
      <c r="EW776" s="73"/>
      <c r="EX776" s="73"/>
      <c r="EY776" s="73"/>
      <c r="EZ776" s="73"/>
      <c r="FA776" s="73"/>
      <c r="FB776" s="73"/>
      <c r="FC776" s="73"/>
      <c r="FD776" s="73"/>
      <c r="FE776" s="73"/>
      <c r="FF776" s="73"/>
      <c r="FG776" s="73"/>
      <c r="FH776" s="73"/>
      <c r="FI776" s="73"/>
      <c r="FJ776" s="73"/>
      <c r="FK776" s="73"/>
      <c r="FL776" s="73"/>
      <c r="FM776" s="73"/>
      <c r="FN776" s="73"/>
      <c r="FO776" s="73"/>
      <c r="FP776" s="73"/>
      <c r="FQ776" s="73"/>
      <c r="FR776" s="73"/>
      <c r="FS776" s="73"/>
      <c r="FT776" s="73"/>
      <c r="FU776" s="73"/>
      <c r="FV776" s="73"/>
      <c r="FW776" s="73"/>
      <c r="FX776" s="73"/>
      <c r="FY776" s="73"/>
    </row>
    <row r="777" spans="1:13" ht="13.5">
      <c r="A777" s="82"/>
      <c r="B777" s="8"/>
      <c r="C777" s="519" t="s">
        <v>36</v>
      </c>
      <c r="D777" s="82"/>
      <c r="E777" s="100"/>
      <c r="F777" s="100"/>
      <c r="G777" s="100"/>
      <c r="H777" s="100"/>
      <c r="I777" s="100"/>
      <c r="J777" s="100"/>
      <c r="K777" s="100"/>
      <c r="L777" s="100"/>
      <c r="M777" s="332"/>
    </row>
    <row r="778" spans="1:13" ht="27">
      <c r="A778" s="82"/>
      <c r="B778" s="8"/>
      <c r="C778" s="110" t="s">
        <v>755</v>
      </c>
      <c r="D778" s="111" t="s">
        <v>729</v>
      </c>
      <c r="E778" s="100"/>
      <c r="F778" s="100"/>
      <c r="G778" s="100"/>
      <c r="H778" s="100"/>
      <c r="I778" s="100"/>
      <c r="J778" s="100"/>
      <c r="K778" s="100"/>
      <c r="L778" s="100"/>
      <c r="M778" s="332"/>
    </row>
    <row r="779" spans="1:13" ht="13.5">
      <c r="A779" s="82"/>
      <c r="B779" s="8"/>
      <c r="C779" s="93" t="s">
        <v>36</v>
      </c>
      <c r="D779" s="95"/>
      <c r="E779" s="100"/>
      <c r="F779" s="100"/>
      <c r="G779" s="100"/>
      <c r="H779" s="100"/>
      <c r="I779" s="100"/>
      <c r="J779" s="100"/>
      <c r="K779" s="100"/>
      <c r="L779" s="100"/>
      <c r="M779" s="332"/>
    </row>
    <row r="780" spans="1:13" ht="13.5">
      <c r="A780" s="82"/>
      <c r="B780" s="8"/>
      <c r="C780" s="91" t="s">
        <v>731</v>
      </c>
      <c r="D780" s="111" t="s">
        <v>729</v>
      </c>
      <c r="E780" s="100"/>
      <c r="F780" s="100"/>
      <c r="G780" s="100"/>
      <c r="H780" s="100"/>
      <c r="I780" s="100"/>
      <c r="J780" s="100"/>
      <c r="K780" s="100"/>
      <c r="L780" s="100"/>
      <c r="M780" s="332"/>
    </row>
    <row r="781" spans="1:13" ht="13.5">
      <c r="A781" s="82"/>
      <c r="B781" s="8"/>
      <c r="C781" s="547" t="s">
        <v>517</v>
      </c>
      <c r="D781" s="111"/>
      <c r="E781" s="100"/>
      <c r="F781" s="100"/>
      <c r="G781" s="100"/>
      <c r="H781" s="100"/>
      <c r="I781" s="100"/>
      <c r="J781" s="100"/>
      <c r="K781" s="100"/>
      <c r="L781" s="100"/>
      <c r="M781" s="332"/>
    </row>
    <row r="782" spans="1:13" ht="13.5">
      <c r="A782" s="82"/>
      <c r="B782" s="8"/>
      <c r="C782" s="547" t="s">
        <v>518</v>
      </c>
      <c r="D782" s="82"/>
      <c r="E782" s="100"/>
      <c r="F782" s="100"/>
      <c r="G782" s="100"/>
      <c r="H782" s="100"/>
      <c r="I782" s="100"/>
      <c r="J782" s="100"/>
      <c r="K782" s="100"/>
      <c r="L782" s="100"/>
      <c r="M782" s="332"/>
    </row>
    <row r="783" spans="1:13" ht="13.5">
      <c r="A783" s="82"/>
      <c r="B783" s="8"/>
      <c r="C783" s="547" t="s">
        <v>519</v>
      </c>
      <c r="D783" s="82"/>
      <c r="E783" s="100"/>
      <c r="F783" s="100"/>
      <c r="G783" s="100"/>
      <c r="H783" s="100"/>
      <c r="I783" s="100"/>
      <c r="J783" s="100"/>
      <c r="K783" s="100"/>
      <c r="L783" s="100"/>
      <c r="M783" s="332"/>
    </row>
    <row r="784" spans="1:12" s="33" customFormat="1" ht="13.5">
      <c r="A784" s="82">
        <v>1</v>
      </c>
      <c r="B784" s="121" t="s">
        <v>110</v>
      </c>
      <c r="C784" s="109" t="s">
        <v>500</v>
      </c>
      <c r="D784" s="82" t="s">
        <v>25</v>
      </c>
      <c r="E784" s="360">
        <f>30*0.7*0.5</f>
        <v>10.5</v>
      </c>
      <c r="F784" s="100"/>
      <c r="G784" s="100"/>
      <c r="H784" s="100"/>
      <c r="I784" s="100"/>
      <c r="J784" s="100"/>
      <c r="K784" s="100"/>
      <c r="L784" s="100"/>
    </row>
    <row r="785" spans="1:12" s="33" customFormat="1" ht="13.5">
      <c r="A785" s="82">
        <v>2</v>
      </c>
      <c r="B785" s="121" t="s">
        <v>81</v>
      </c>
      <c r="C785" s="109" t="s">
        <v>364</v>
      </c>
      <c r="D785" s="82" t="s">
        <v>25</v>
      </c>
      <c r="E785" s="360">
        <f>30*0.7*0.5</f>
        <v>10.5</v>
      </c>
      <c r="F785" s="100"/>
      <c r="G785" s="100"/>
      <c r="H785" s="100"/>
      <c r="I785" s="100"/>
      <c r="J785" s="100"/>
      <c r="K785" s="100"/>
      <c r="L785" s="100"/>
    </row>
    <row r="786" spans="1:12" s="356" customFormat="1" ht="27">
      <c r="A786" s="82">
        <v>3</v>
      </c>
      <c r="B786" s="80" t="s">
        <v>448</v>
      </c>
      <c r="C786" s="81" t="s">
        <v>846</v>
      </c>
      <c r="D786" s="82" t="s">
        <v>38</v>
      </c>
      <c r="E786" s="552">
        <v>30</v>
      </c>
      <c r="F786" s="83"/>
      <c r="G786" s="84"/>
      <c r="H786" s="82"/>
      <c r="I786" s="84"/>
      <c r="J786" s="83"/>
      <c r="K786" s="84"/>
      <c r="L786" s="84"/>
    </row>
    <row r="787" spans="1:181" ht="13.5">
      <c r="A787" s="82"/>
      <c r="B787" s="78"/>
      <c r="C787" s="93" t="s">
        <v>36</v>
      </c>
      <c r="D787" s="82"/>
      <c r="E787" s="100"/>
      <c r="F787" s="100"/>
      <c r="G787" s="100"/>
      <c r="H787" s="100"/>
      <c r="I787" s="100"/>
      <c r="J787" s="100"/>
      <c r="K787" s="100"/>
      <c r="L787" s="100"/>
      <c r="M787" s="355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  <c r="DJ787" s="54"/>
      <c r="DK787" s="54"/>
      <c r="DL787" s="54"/>
      <c r="DM787" s="54"/>
      <c r="DN787" s="54"/>
      <c r="DO787" s="54"/>
      <c r="DP787" s="54"/>
      <c r="DQ787" s="54"/>
      <c r="DR787" s="54"/>
      <c r="DS787" s="54"/>
      <c r="DT787" s="54"/>
      <c r="DU787" s="54"/>
      <c r="DV787" s="54"/>
      <c r="DW787" s="54"/>
      <c r="DX787" s="54"/>
      <c r="DY787" s="54"/>
      <c r="DZ787" s="54"/>
      <c r="EA787" s="54"/>
      <c r="EB787" s="54"/>
      <c r="EC787" s="54"/>
      <c r="ED787" s="54"/>
      <c r="EE787" s="54"/>
      <c r="EF787" s="54"/>
      <c r="EG787" s="54"/>
      <c r="EH787" s="54"/>
      <c r="EI787" s="54"/>
      <c r="EJ787" s="54"/>
      <c r="EK787" s="54"/>
      <c r="EL787" s="54"/>
      <c r="EM787" s="54"/>
      <c r="EN787" s="54"/>
      <c r="EO787" s="54"/>
      <c r="EP787" s="54"/>
      <c r="EQ787" s="54"/>
      <c r="ER787" s="54"/>
      <c r="ES787" s="54"/>
      <c r="ET787" s="54"/>
      <c r="EU787" s="54"/>
      <c r="EV787" s="54"/>
      <c r="EW787" s="54"/>
      <c r="EX787" s="54"/>
      <c r="EY787" s="54"/>
      <c r="EZ787" s="54"/>
      <c r="FA787" s="54"/>
      <c r="FB787" s="54"/>
      <c r="FC787" s="54"/>
      <c r="FD787" s="54"/>
      <c r="FE787" s="54"/>
      <c r="FF787" s="54"/>
      <c r="FG787" s="54"/>
      <c r="FH787" s="54"/>
      <c r="FI787" s="54"/>
      <c r="FJ787" s="54"/>
      <c r="FK787" s="54"/>
      <c r="FL787" s="54"/>
      <c r="FM787" s="54"/>
      <c r="FN787" s="54"/>
      <c r="FO787" s="54"/>
      <c r="FP787" s="54"/>
      <c r="FQ787" s="54"/>
      <c r="FR787" s="54"/>
      <c r="FS787" s="54"/>
      <c r="FT787" s="54"/>
      <c r="FU787" s="54"/>
      <c r="FV787" s="54"/>
      <c r="FW787" s="54"/>
      <c r="FX787" s="54"/>
      <c r="FY787" s="54"/>
    </row>
    <row r="788" spans="1:181" ht="13.5">
      <c r="A788" s="106"/>
      <c r="B788" s="95"/>
      <c r="C788" s="91" t="s">
        <v>754</v>
      </c>
      <c r="D788" s="111" t="s">
        <v>729</v>
      </c>
      <c r="E788" s="100"/>
      <c r="F788" s="100"/>
      <c r="G788" s="100"/>
      <c r="H788" s="100"/>
      <c r="I788" s="100"/>
      <c r="J788" s="100"/>
      <c r="K788" s="100"/>
      <c r="L788" s="100"/>
      <c r="M788" s="355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  <c r="DJ788" s="54"/>
      <c r="DK788" s="54"/>
      <c r="DL788" s="54"/>
      <c r="DM788" s="54"/>
      <c r="DN788" s="54"/>
      <c r="DO788" s="54"/>
      <c r="DP788" s="54"/>
      <c r="DQ788" s="54"/>
      <c r="DR788" s="54"/>
      <c r="DS788" s="54"/>
      <c r="DT788" s="54"/>
      <c r="DU788" s="54"/>
      <c r="DV788" s="54"/>
      <c r="DW788" s="54"/>
      <c r="DX788" s="54"/>
      <c r="DY788" s="54"/>
      <c r="DZ788" s="54"/>
      <c r="EA788" s="54"/>
      <c r="EB788" s="54"/>
      <c r="EC788" s="54"/>
      <c r="ED788" s="54"/>
      <c r="EE788" s="54"/>
      <c r="EF788" s="54"/>
      <c r="EG788" s="54"/>
      <c r="EH788" s="54"/>
      <c r="EI788" s="54"/>
      <c r="EJ788" s="54"/>
      <c r="EK788" s="54"/>
      <c r="EL788" s="54"/>
      <c r="EM788" s="54"/>
      <c r="EN788" s="54"/>
      <c r="EO788" s="54"/>
      <c r="EP788" s="54"/>
      <c r="EQ788" s="54"/>
      <c r="ER788" s="54"/>
      <c r="ES788" s="54"/>
      <c r="ET788" s="54"/>
      <c r="EU788" s="54"/>
      <c r="EV788" s="54"/>
      <c r="EW788" s="54"/>
      <c r="EX788" s="54"/>
      <c r="EY788" s="54"/>
      <c r="EZ788" s="54"/>
      <c r="FA788" s="54"/>
      <c r="FB788" s="54"/>
      <c r="FC788" s="54"/>
      <c r="FD788" s="54"/>
      <c r="FE788" s="54"/>
      <c r="FF788" s="54"/>
      <c r="FG788" s="54"/>
      <c r="FH788" s="54"/>
      <c r="FI788" s="54"/>
      <c r="FJ788" s="54"/>
      <c r="FK788" s="54"/>
      <c r="FL788" s="54"/>
      <c r="FM788" s="54"/>
      <c r="FN788" s="54"/>
      <c r="FO788" s="54"/>
      <c r="FP788" s="54"/>
      <c r="FQ788" s="54"/>
      <c r="FR788" s="54"/>
      <c r="FS788" s="54"/>
      <c r="FT788" s="54"/>
      <c r="FU788" s="54"/>
      <c r="FV788" s="54"/>
      <c r="FW788" s="54"/>
      <c r="FX788" s="54"/>
      <c r="FY788" s="54"/>
    </row>
    <row r="789" spans="1:181" ht="13.5">
      <c r="A789" s="106"/>
      <c r="B789" s="95"/>
      <c r="C789" s="93" t="s">
        <v>15</v>
      </c>
      <c r="D789" s="95"/>
      <c r="E789" s="274"/>
      <c r="F789" s="274"/>
      <c r="G789" s="100"/>
      <c r="H789" s="100"/>
      <c r="I789" s="100"/>
      <c r="J789" s="100"/>
      <c r="K789" s="100"/>
      <c r="L789" s="100"/>
      <c r="M789" s="355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  <c r="DJ789" s="54"/>
      <c r="DK789" s="54"/>
      <c r="DL789" s="54"/>
      <c r="DM789" s="54"/>
      <c r="DN789" s="54"/>
      <c r="DO789" s="54"/>
      <c r="DP789" s="54"/>
      <c r="DQ789" s="54"/>
      <c r="DR789" s="54"/>
      <c r="DS789" s="54"/>
      <c r="DT789" s="54"/>
      <c r="DU789" s="54"/>
      <c r="DV789" s="54"/>
      <c r="DW789" s="54"/>
      <c r="DX789" s="54"/>
      <c r="DY789" s="54"/>
      <c r="DZ789" s="54"/>
      <c r="EA789" s="54"/>
      <c r="EB789" s="54"/>
      <c r="EC789" s="54"/>
      <c r="ED789" s="54"/>
      <c r="EE789" s="54"/>
      <c r="EF789" s="54"/>
      <c r="EG789" s="54"/>
      <c r="EH789" s="54"/>
      <c r="EI789" s="54"/>
      <c r="EJ789" s="54"/>
      <c r="EK789" s="54"/>
      <c r="EL789" s="54"/>
      <c r="EM789" s="54"/>
      <c r="EN789" s="54"/>
      <c r="EO789" s="54"/>
      <c r="EP789" s="54"/>
      <c r="EQ789" s="54"/>
      <c r="ER789" s="54"/>
      <c r="ES789" s="54"/>
      <c r="ET789" s="54"/>
      <c r="EU789" s="54"/>
      <c r="EV789" s="54"/>
      <c r="EW789" s="54"/>
      <c r="EX789" s="54"/>
      <c r="EY789" s="54"/>
      <c r="EZ789" s="54"/>
      <c r="FA789" s="54"/>
      <c r="FB789" s="54"/>
      <c r="FC789" s="54"/>
      <c r="FD789" s="54"/>
      <c r="FE789" s="54"/>
      <c r="FF789" s="54"/>
      <c r="FG789" s="54"/>
      <c r="FH789" s="54"/>
      <c r="FI789" s="54"/>
      <c r="FJ789" s="54"/>
      <c r="FK789" s="54"/>
      <c r="FL789" s="54"/>
      <c r="FM789" s="54"/>
      <c r="FN789" s="54"/>
      <c r="FO789" s="54"/>
      <c r="FP789" s="54"/>
      <c r="FQ789" s="54"/>
      <c r="FR789" s="54"/>
      <c r="FS789" s="54"/>
      <c r="FT789" s="54"/>
      <c r="FU789" s="54"/>
      <c r="FV789" s="54"/>
      <c r="FW789" s="54"/>
      <c r="FX789" s="54"/>
      <c r="FY789" s="54"/>
    </row>
    <row r="790" spans="1:181" ht="13.5">
      <c r="A790" s="106"/>
      <c r="B790" s="95"/>
      <c r="C790" s="91" t="s">
        <v>731</v>
      </c>
      <c r="D790" s="111" t="s">
        <v>729</v>
      </c>
      <c r="E790" s="274"/>
      <c r="F790" s="274"/>
      <c r="G790" s="100"/>
      <c r="H790" s="100"/>
      <c r="I790" s="100"/>
      <c r="J790" s="100"/>
      <c r="K790" s="100"/>
      <c r="L790" s="100"/>
      <c r="M790" s="355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  <c r="AA790" s="108"/>
      <c r="AB790" s="108"/>
      <c r="AC790" s="108"/>
      <c r="AD790" s="108"/>
      <c r="AE790" s="108"/>
      <c r="AF790" s="108"/>
      <c r="AG790" s="108"/>
      <c r="AH790" s="108"/>
      <c r="AI790" s="108"/>
      <c r="AJ790" s="108"/>
      <c r="AK790" s="108"/>
      <c r="AL790" s="108"/>
      <c r="AM790" s="108"/>
      <c r="AN790" s="108"/>
      <c r="AO790" s="108"/>
      <c r="AP790" s="108"/>
      <c r="AQ790" s="108"/>
      <c r="AR790" s="108"/>
      <c r="AS790" s="108"/>
      <c r="AT790" s="108"/>
      <c r="AU790" s="108"/>
      <c r="AV790" s="108"/>
      <c r="AW790" s="108"/>
      <c r="AX790" s="108"/>
      <c r="AY790" s="108"/>
      <c r="AZ790" s="108"/>
      <c r="BA790" s="108"/>
      <c r="BB790" s="108"/>
      <c r="BC790" s="108"/>
      <c r="BD790" s="108"/>
      <c r="BE790" s="108"/>
      <c r="BF790" s="108"/>
      <c r="BG790" s="108"/>
      <c r="BH790" s="108"/>
      <c r="BI790" s="108"/>
      <c r="BJ790" s="108"/>
      <c r="BK790" s="108"/>
      <c r="BL790" s="108"/>
      <c r="BM790" s="108"/>
      <c r="BN790" s="108"/>
      <c r="BO790" s="108"/>
      <c r="BP790" s="108"/>
      <c r="BQ790" s="108"/>
      <c r="BR790" s="108"/>
      <c r="BS790" s="108"/>
      <c r="BT790" s="108"/>
      <c r="BU790" s="108"/>
      <c r="BV790" s="108"/>
      <c r="BW790" s="108"/>
      <c r="BX790" s="108"/>
      <c r="BY790" s="108"/>
      <c r="BZ790" s="108"/>
      <c r="CA790" s="108"/>
      <c r="CB790" s="108"/>
      <c r="CC790" s="108"/>
      <c r="CD790" s="108"/>
      <c r="CE790" s="108"/>
      <c r="CF790" s="108"/>
      <c r="CG790" s="108"/>
      <c r="CH790" s="108"/>
      <c r="CI790" s="108"/>
      <c r="CJ790" s="108"/>
      <c r="CK790" s="108"/>
      <c r="CL790" s="108"/>
      <c r="CM790" s="108"/>
      <c r="CN790" s="108"/>
      <c r="CO790" s="108"/>
      <c r="CP790" s="108"/>
      <c r="CQ790" s="108"/>
      <c r="CR790" s="108"/>
      <c r="CS790" s="108"/>
      <c r="CT790" s="108"/>
      <c r="CU790" s="108"/>
      <c r="CV790" s="108"/>
      <c r="CW790" s="108"/>
      <c r="CX790" s="108"/>
      <c r="CY790" s="108"/>
      <c r="CZ790" s="108"/>
      <c r="DA790" s="108"/>
      <c r="DB790" s="108"/>
      <c r="DC790" s="108"/>
      <c r="DD790" s="108"/>
      <c r="DE790" s="108"/>
      <c r="DF790" s="108"/>
      <c r="DG790" s="108"/>
      <c r="DH790" s="108"/>
      <c r="DI790" s="108"/>
      <c r="DJ790" s="108"/>
      <c r="DK790" s="108"/>
      <c r="DL790" s="108"/>
      <c r="DM790" s="108"/>
      <c r="DN790" s="108"/>
      <c r="DO790" s="108"/>
      <c r="DP790" s="108"/>
      <c r="DQ790" s="108"/>
      <c r="DR790" s="108"/>
      <c r="DS790" s="108"/>
      <c r="DT790" s="108"/>
      <c r="DU790" s="108"/>
      <c r="DV790" s="108"/>
      <c r="DW790" s="108"/>
      <c r="DX790" s="108"/>
      <c r="DY790" s="108"/>
      <c r="DZ790" s="108"/>
      <c r="EA790" s="108"/>
      <c r="EB790" s="108"/>
      <c r="EC790" s="108"/>
      <c r="ED790" s="108"/>
      <c r="EE790" s="108"/>
      <c r="EF790" s="108"/>
      <c r="EG790" s="108"/>
      <c r="EH790" s="108"/>
      <c r="EI790" s="108"/>
      <c r="EJ790" s="108"/>
      <c r="EK790" s="108"/>
      <c r="EL790" s="108"/>
      <c r="EM790" s="108"/>
      <c r="EN790" s="108"/>
      <c r="EO790" s="108"/>
      <c r="EP790" s="108"/>
      <c r="EQ790" s="108"/>
      <c r="ER790" s="108"/>
      <c r="ES790" s="108"/>
      <c r="ET790" s="108"/>
      <c r="EU790" s="108"/>
      <c r="EV790" s="108"/>
      <c r="EW790" s="108"/>
      <c r="EX790" s="108"/>
      <c r="EY790" s="108"/>
      <c r="EZ790" s="108"/>
      <c r="FA790" s="108"/>
      <c r="FB790" s="108"/>
      <c r="FC790" s="108"/>
      <c r="FD790" s="108"/>
      <c r="FE790" s="108"/>
      <c r="FF790" s="108"/>
      <c r="FG790" s="108"/>
      <c r="FH790" s="108"/>
      <c r="FI790" s="108"/>
      <c r="FJ790" s="108"/>
      <c r="FK790" s="108"/>
      <c r="FL790" s="108"/>
      <c r="FM790" s="108"/>
      <c r="FN790" s="108"/>
      <c r="FO790" s="108"/>
      <c r="FP790" s="108"/>
      <c r="FQ790" s="108"/>
      <c r="FR790" s="108"/>
      <c r="FS790" s="108"/>
      <c r="FT790" s="108"/>
      <c r="FU790" s="108"/>
      <c r="FV790" s="108"/>
      <c r="FW790" s="108"/>
      <c r="FX790" s="108"/>
      <c r="FY790" s="108"/>
    </row>
    <row r="791" spans="1:181" ht="13.5">
      <c r="A791" s="106"/>
      <c r="B791" s="95"/>
      <c r="C791" s="93" t="s">
        <v>520</v>
      </c>
      <c r="D791" s="269"/>
      <c r="E791" s="274"/>
      <c r="F791" s="274"/>
      <c r="G791" s="100"/>
      <c r="H791" s="100"/>
      <c r="I791" s="100"/>
      <c r="J791" s="100"/>
      <c r="K791" s="100"/>
      <c r="L791" s="100"/>
      <c r="M791" s="355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  <c r="DJ791" s="54"/>
      <c r="DK791" s="54"/>
      <c r="DL791" s="54"/>
      <c r="DM791" s="54"/>
      <c r="DN791" s="54"/>
      <c r="DO791" s="54"/>
      <c r="DP791" s="54"/>
      <c r="DQ791" s="54"/>
      <c r="DR791" s="54"/>
      <c r="DS791" s="54"/>
      <c r="DT791" s="54"/>
      <c r="DU791" s="54"/>
      <c r="DV791" s="54"/>
      <c r="DW791" s="54"/>
      <c r="DX791" s="54"/>
      <c r="DY791" s="54"/>
      <c r="DZ791" s="54"/>
      <c r="EA791" s="54"/>
      <c r="EB791" s="54"/>
      <c r="EC791" s="54"/>
      <c r="ED791" s="54"/>
      <c r="EE791" s="54"/>
      <c r="EF791" s="54"/>
      <c r="EG791" s="54"/>
      <c r="EH791" s="54"/>
      <c r="EI791" s="54"/>
      <c r="EJ791" s="54"/>
      <c r="EK791" s="54"/>
      <c r="EL791" s="54"/>
      <c r="EM791" s="54"/>
      <c r="EN791" s="54"/>
      <c r="EO791" s="54"/>
      <c r="EP791" s="54"/>
      <c r="EQ791" s="54"/>
      <c r="ER791" s="54"/>
      <c r="ES791" s="54"/>
      <c r="ET791" s="54"/>
      <c r="EU791" s="54"/>
      <c r="EV791" s="54"/>
      <c r="EW791" s="54"/>
      <c r="EX791" s="54"/>
      <c r="EY791" s="54"/>
      <c r="EZ791" s="54"/>
      <c r="FA791" s="54"/>
      <c r="FB791" s="54"/>
      <c r="FC791" s="54"/>
      <c r="FD791" s="54"/>
      <c r="FE791" s="54"/>
      <c r="FF791" s="54"/>
      <c r="FG791" s="54"/>
      <c r="FH791" s="54"/>
      <c r="FI791" s="54"/>
      <c r="FJ791" s="54"/>
      <c r="FK791" s="54"/>
      <c r="FL791" s="54"/>
      <c r="FM791" s="54"/>
      <c r="FN791" s="54"/>
      <c r="FO791" s="54"/>
      <c r="FP791" s="54"/>
      <c r="FQ791" s="54"/>
      <c r="FR791" s="54"/>
      <c r="FS791" s="54"/>
      <c r="FT791" s="54"/>
      <c r="FU791" s="54"/>
      <c r="FV791" s="54"/>
      <c r="FW791" s="54"/>
      <c r="FX791" s="54"/>
      <c r="FY791" s="54"/>
    </row>
    <row r="792" spans="1:181" ht="13.5">
      <c r="A792" s="106"/>
      <c r="B792" s="95"/>
      <c r="C792" s="538" t="s">
        <v>521</v>
      </c>
      <c r="D792" s="269"/>
      <c r="E792" s="274"/>
      <c r="F792" s="274"/>
      <c r="G792" s="100"/>
      <c r="H792" s="100"/>
      <c r="I792" s="100"/>
      <c r="J792" s="100"/>
      <c r="K792" s="100"/>
      <c r="L792" s="100"/>
      <c r="M792" s="355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  <c r="DJ792" s="54"/>
      <c r="DK792" s="54"/>
      <c r="DL792" s="54"/>
      <c r="DM792" s="54"/>
      <c r="DN792" s="54"/>
      <c r="DO792" s="54"/>
      <c r="DP792" s="54"/>
      <c r="DQ792" s="54"/>
      <c r="DR792" s="54"/>
      <c r="DS792" s="54"/>
      <c r="DT792" s="54"/>
      <c r="DU792" s="54"/>
      <c r="DV792" s="54"/>
      <c r="DW792" s="54"/>
      <c r="DX792" s="54"/>
      <c r="DY792" s="54"/>
      <c r="DZ792" s="54"/>
      <c r="EA792" s="54"/>
      <c r="EB792" s="54"/>
      <c r="EC792" s="54"/>
      <c r="ED792" s="54"/>
      <c r="EE792" s="54"/>
      <c r="EF792" s="54"/>
      <c r="EG792" s="54"/>
      <c r="EH792" s="54"/>
      <c r="EI792" s="54"/>
      <c r="EJ792" s="54"/>
      <c r="EK792" s="54"/>
      <c r="EL792" s="54"/>
      <c r="EM792" s="54"/>
      <c r="EN792" s="54"/>
      <c r="EO792" s="54"/>
      <c r="EP792" s="54"/>
      <c r="EQ792" s="54"/>
      <c r="ER792" s="54"/>
      <c r="ES792" s="54"/>
      <c r="ET792" s="54"/>
      <c r="EU792" s="54"/>
      <c r="EV792" s="54"/>
      <c r="EW792" s="54"/>
      <c r="EX792" s="54"/>
      <c r="EY792" s="54"/>
      <c r="EZ792" s="54"/>
      <c r="FA792" s="54"/>
      <c r="FB792" s="54"/>
      <c r="FC792" s="54"/>
      <c r="FD792" s="54"/>
      <c r="FE792" s="54"/>
      <c r="FF792" s="54"/>
      <c r="FG792" s="54"/>
      <c r="FH792" s="54"/>
      <c r="FI792" s="54"/>
      <c r="FJ792" s="54"/>
      <c r="FK792" s="54"/>
      <c r="FL792" s="54"/>
      <c r="FM792" s="54"/>
      <c r="FN792" s="54"/>
      <c r="FO792" s="54"/>
      <c r="FP792" s="54"/>
      <c r="FQ792" s="54"/>
      <c r="FR792" s="54"/>
      <c r="FS792" s="54"/>
      <c r="FT792" s="54"/>
      <c r="FU792" s="54"/>
      <c r="FV792" s="54"/>
      <c r="FW792" s="54"/>
      <c r="FX792" s="54"/>
      <c r="FY792" s="54"/>
    </row>
    <row r="793" spans="1:12" ht="27">
      <c r="A793" s="82">
        <v>1</v>
      </c>
      <c r="B793" s="80" t="s">
        <v>96</v>
      </c>
      <c r="C793" s="81" t="s">
        <v>503</v>
      </c>
      <c r="D793" s="82" t="s">
        <v>38</v>
      </c>
      <c r="E793" s="100">
        <v>30</v>
      </c>
      <c r="F793" s="100"/>
      <c r="G793" s="100"/>
      <c r="H793" s="100"/>
      <c r="I793" s="100"/>
      <c r="J793" s="100"/>
      <c r="K793" s="100"/>
      <c r="L793" s="100"/>
    </row>
    <row r="794" spans="1:12" s="356" customFormat="1" ht="27">
      <c r="A794" s="82">
        <v>2</v>
      </c>
      <c r="B794" s="8" t="s">
        <v>94</v>
      </c>
      <c r="C794" s="81" t="s">
        <v>847</v>
      </c>
      <c r="D794" s="82" t="s">
        <v>38</v>
      </c>
      <c r="E794" s="100">
        <v>30</v>
      </c>
      <c r="F794" s="83"/>
      <c r="G794" s="84"/>
      <c r="H794" s="82"/>
      <c r="I794" s="84"/>
      <c r="J794" s="83"/>
      <c r="K794" s="84"/>
      <c r="L794" s="84"/>
    </row>
    <row r="795" spans="1:12" s="45" customFormat="1" ht="13.5">
      <c r="A795" s="82">
        <v>3</v>
      </c>
      <c r="B795" s="72"/>
      <c r="C795" s="109" t="s">
        <v>207</v>
      </c>
      <c r="D795" s="82" t="s">
        <v>31</v>
      </c>
      <c r="E795" s="100">
        <v>30</v>
      </c>
      <c r="F795" s="100"/>
      <c r="G795" s="100"/>
      <c r="H795" s="100"/>
      <c r="I795" s="100"/>
      <c r="J795" s="100"/>
      <c r="K795" s="100"/>
      <c r="L795" s="100"/>
    </row>
    <row r="796" spans="1:181" ht="13.5">
      <c r="A796" s="82"/>
      <c r="B796" s="78"/>
      <c r="C796" s="519" t="s">
        <v>36</v>
      </c>
      <c r="D796" s="82"/>
      <c r="E796" s="100"/>
      <c r="F796" s="100"/>
      <c r="G796" s="100"/>
      <c r="H796" s="100"/>
      <c r="I796" s="100"/>
      <c r="J796" s="100"/>
      <c r="K796" s="100"/>
      <c r="L796" s="100"/>
      <c r="M796" s="355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  <c r="DJ796" s="54"/>
      <c r="DK796" s="54"/>
      <c r="DL796" s="54"/>
      <c r="DM796" s="54"/>
      <c r="DN796" s="54"/>
      <c r="DO796" s="54"/>
      <c r="DP796" s="54"/>
      <c r="DQ796" s="54"/>
      <c r="DR796" s="54"/>
      <c r="DS796" s="54"/>
      <c r="DT796" s="54"/>
      <c r="DU796" s="54"/>
      <c r="DV796" s="54"/>
      <c r="DW796" s="54"/>
      <c r="DX796" s="54"/>
      <c r="DY796" s="54"/>
      <c r="DZ796" s="54"/>
      <c r="EA796" s="54"/>
      <c r="EB796" s="54"/>
      <c r="EC796" s="54"/>
      <c r="ED796" s="54"/>
      <c r="EE796" s="54"/>
      <c r="EF796" s="54"/>
      <c r="EG796" s="54"/>
      <c r="EH796" s="54"/>
      <c r="EI796" s="54"/>
      <c r="EJ796" s="54"/>
      <c r="EK796" s="54"/>
      <c r="EL796" s="54"/>
      <c r="EM796" s="54"/>
      <c r="EN796" s="54"/>
      <c r="EO796" s="54"/>
      <c r="EP796" s="54"/>
      <c r="EQ796" s="54"/>
      <c r="ER796" s="54"/>
      <c r="ES796" s="54"/>
      <c r="ET796" s="54"/>
      <c r="EU796" s="54"/>
      <c r="EV796" s="54"/>
      <c r="EW796" s="54"/>
      <c r="EX796" s="54"/>
      <c r="EY796" s="54"/>
      <c r="EZ796" s="54"/>
      <c r="FA796" s="54"/>
      <c r="FB796" s="54"/>
      <c r="FC796" s="54"/>
      <c r="FD796" s="54"/>
      <c r="FE796" s="54"/>
      <c r="FF796" s="54"/>
      <c r="FG796" s="54"/>
      <c r="FH796" s="54"/>
      <c r="FI796" s="54"/>
      <c r="FJ796" s="54"/>
      <c r="FK796" s="54"/>
      <c r="FL796" s="54"/>
      <c r="FM796" s="54"/>
      <c r="FN796" s="54"/>
      <c r="FO796" s="54"/>
      <c r="FP796" s="54"/>
      <c r="FQ796" s="54"/>
      <c r="FR796" s="54"/>
      <c r="FS796" s="54"/>
      <c r="FT796" s="54"/>
      <c r="FU796" s="54"/>
      <c r="FV796" s="54"/>
      <c r="FW796" s="54"/>
      <c r="FX796" s="54"/>
      <c r="FY796" s="54"/>
    </row>
    <row r="797" spans="1:13" ht="27">
      <c r="A797" s="82"/>
      <c r="B797" s="8"/>
      <c r="C797" s="110" t="s">
        <v>755</v>
      </c>
      <c r="D797" s="551" t="s">
        <v>729</v>
      </c>
      <c r="E797" s="100"/>
      <c r="F797" s="100"/>
      <c r="G797" s="100"/>
      <c r="H797" s="100"/>
      <c r="I797" s="100"/>
      <c r="J797" s="100"/>
      <c r="K797" s="100"/>
      <c r="L797" s="100"/>
      <c r="M797" s="332"/>
    </row>
    <row r="798" spans="1:13" ht="13.5">
      <c r="A798" s="82"/>
      <c r="B798" s="8"/>
      <c r="C798" s="93" t="s">
        <v>36</v>
      </c>
      <c r="D798" s="269"/>
      <c r="E798" s="100"/>
      <c r="F798" s="100"/>
      <c r="G798" s="100"/>
      <c r="H798" s="100"/>
      <c r="I798" s="100"/>
      <c r="J798" s="100"/>
      <c r="K798" s="100"/>
      <c r="L798" s="100"/>
      <c r="M798" s="332"/>
    </row>
    <row r="799" spans="1:13" ht="13.5">
      <c r="A799" s="82"/>
      <c r="B799" s="8"/>
      <c r="C799" s="91" t="s">
        <v>731</v>
      </c>
      <c r="D799" s="551" t="s">
        <v>729</v>
      </c>
      <c r="E799" s="100"/>
      <c r="F799" s="100"/>
      <c r="G799" s="100"/>
      <c r="H799" s="100"/>
      <c r="I799" s="100"/>
      <c r="J799" s="100"/>
      <c r="K799" s="100"/>
      <c r="L799" s="100"/>
      <c r="M799" s="332"/>
    </row>
    <row r="800" spans="1:13" ht="13.5">
      <c r="A800" s="82"/>
      <c r="B800" s="8"/>
      <c r="C800" s="93" t="s">
        <v>522</v>
      </c>
      <c r="D800" s="82"/>
      <c r="E800" s="100"/>
      <c r="F800" s="100"/>
      <c r="G800" s="100"/>
      <c r="H800" s="100"/>
      <c r="I800" s="100"/>
      <c r="J800" s="100"/>
      <c r="K800" s="100"/>
      <c r="L800" s="100"/>
      <c r="M800" s="332"/>
    </row>
    <row r="801" spans="1:13" ht="13.5">
      <c r="A801" s="82"/>
      <c r="B801" s="8"/>
      <c r="C801" s="93" t="s">
        <v>523</v>
      </c>
      <c r="D801" s="551"/>
      <c r="E801" s="100"/>
      <c r="F801" s="100"/>
      <c r="G801" s="100"/>
      <c r="H801" s="100"/>
      <c r="I801" s="100"/>
      <c r="J801" s="100"/>
      <c r="K801" s="100"/>
      <c r="L801" s="100"/>
      <c r="M801" s="332"/>
    </row>
    <row r="802" spans="1:13" ht="13.5">
      <c r="A802" s="82"/>
      <c r="B802" s="333"/>
      <c r="C802" s="93" t="s">
        <v>856</v>
      </c>
      <c r="D802" s="82"/>
      <c r="E802" s="100"/>
      <c r="F802" s="100"/>
      <c r="G802" s="553"/>
      <c r="H802" s="553"/>
      <c r="I802" s="553"/>
      <c r="J802" s="553"/>
      <c r="K802" s="553"/>
      <c r="L802" s="553"/>
      <c r="M802" s="332"/>
    </row>
    <row r="803" spans="1:13" s="19" customFormat="1" ht="13.5">
      <c r="A803" s="115"/>
      <c r="B803" s="115"/>
      <c r="C803" s="93" t="s">
        <v>857</v>
      </c>
      <c r="D803" s="87"/>
      <c r="E803" s="478"/>
      <c r="F803" s="105"/>
      <c r="G803" s="105"/>
      <c r="H803" s="105"/>
      <c r="I803" s="105"/>
      <c r="J803" s="105"/>
      <c r="K803" s="105"/>
      <c r="L803" s="105"/>
      <c r="M803" s="27"/>
    </row>
    <row r="804" spans="1:12" s="25" customFormat="1" ht="13.5">
      <c r="A804" s="86"/>
      <c r="B804" s="86"/>
      <c r="C804" s="413" t="s">
        <v>770</v>
      </c>
      <c r="D804" s="87"/>
      <c r="E804" s="482"/>
      <c r="F804" s="459"/>
      <c r="G804" s="459"/>
      <c r="H804" s="483"/>
      <c r="I804" s="459"/>
      <c r="J804" s="483"/>
      <c r="K804" s="484"/>
      <c r="L804" s="468"/>
    </row>
    <row r="805" spans="1:12" s="25" customFormat="1" ht="13.5">
      <c r="A805" s="86"/>
      <c r="B805" s="86"/>
      <c r="C805" s="413" t="s">
        <v>26</v>
      </c>
      <c r="D805" s="87"/>
      <c r="E805" s="482"/>
      <c r="F805" s="459"/>
      <c r="G805" s="459"/>
      <c r="H805" s="483"/>
      <c r="I805" s="459"/>
      <c r="J805" s="483"/>
      <c r="K805" s="484"/>
      <c r="L805" s="468"/>
    </row>
    <row r="806" spans="1:12" s="25" customFormat="1" ht="13.5">
      <c r="A806" s="86"/>
      <c r="B806" s="86"/>
      <c r="C806" s="413" t="s">
        <v>37</v>
      </c>
      <c r="D806" s="87"/>
      <c r="E806" s="482"/>
      <c r="F806" s="459"/>
      <c r="G806" s="459"/>
      <c r="H806" s="483"/>
      <c r="I806" s="459"/>
      <c r="J806" s="483"/>
      <c r="K806" s="484"/>
      <c r="L806" s="468"/>
    </row>
    <row r="807" spans="1:12" s="25" customFormat="1" ht="13.5">
      <c r="A807" s="86"/>
      <c r="B807" s="86"/>
      <c r="C807" s="413" t="s">
        <v>78</v>
      </c>
      <c r="D807" s="87"/>
      <c r="E807" s="482"/>
      <c r="F807" s="459"/>
      <c r="G807" s="459"/>
      <c r="H807" s="483"/>
      <c r="I807" s="459"/>
      <c r="J807" s="483"/>
      <c r="K807" s="484"/>
      <c r="L807" s="468"/>
    </row>
    <row r="808" spans="1:12" s="25" customFormat="1" ht="27">
      <c r="A808" s="86"/>
      <c r="B808" s="86"/>
      <c r="C808" s="91" t="s">
        <v>771</v>
      </c>
      <c r="D808" s="485" t="s">
        <v>729</v>
      </c>
      <c r="E808" s="482"/>
      <c r="F808" s="459"/>
      <c r="G808" s="459"/>
      <c r="H808" s="483"/>
      <c r="I808" s="459"/>
      <c r="J808" s="483"/>
      <c r="K808" s="484"/>
      <c r="L808" s="468"/>
    </row>
    <row r="809" spans="1:12" s="25" customFormat="1" ht="13.5">
      <c r="A809" s="86"/>
      <c r="B809" s="86"/>
      <c r="C809" s="267" t="s">
        <v>15</v>
      </c>
      <c r="D809" s="87"/>
      <c r="E809" s="482"/>
      <c r="F809" s="459"/>
      <c r="G809" s="459"/>
      <c r="H809" s="483"/>
      <c r="I809" s="459"/>
      <c r="J809" s="483"/>
      <c r="K809" s="484"/>
      <c r="L809" s="468"/>
    </row>
    <row r="810" spans="1:12" s="25" customFormat="1" ht="13.5">
      <c r="A810" s="86"/>
      <c r="B810" s="86"/>
      <c r="C810" s="267" t="s">
        <v>48</v>
      </c>
      <c r="D810" s="87"/>
      <c r="E810" s="482"/>
      <c r="F810" s="459"/>
      <c r="G810" s="459"/>
      <c r="H810" s="483"/>
      <c r="I810" s="459"/>
      <c r="J810" s="483"/>
      <c r="K810" s="484"/>
      <c r="L810" s="468"/>
    </row>
    <row r="811" spans="1:12" ht="40.5">
      <c r="A811" s="80"/>
      <c r="B811" s="80"/>
      <c r="C811" s="91" t="s">
        <v>772</v>
      </c>
      <c r="D811" s="485">
        <v>0.015</v>
      </c>
      <c r="E811" s="89"/>
      <c r="F811" s="486"/>
      <c r="G811" s="486"/>
      <c r="H811" s="486"/>
      <c r="I811" s="486"/>
      <c r="J811" s="486"/>
      <c r="K811" s="487"/>
      <c r="L811" s="488"/>
    </row>
    <row r="812" spans="1:12" ht="13.5">
      <c r="A812" s="80"/>
      <c r="B812" s="80"/>
      <c r="C812" s="93" t="s">
        <v>15</v>
      </c>
      <c r="D812" s="87"/>
      <c r="E812" s="89"/>
      <c r="F812" s="486"/>
      <c r="G812" s="486"/>
      <c r="H812" s="486"/>
      <c r="I812" s="486"/>
      <c r="J812" s="486"/>
      <c r="K812" s="487"/>
      <c r="L812" s="488"/>
    </row>
    <row r="813" spans="1:12" ht="40.5">
      <c r="A813" s="80"/>
      <c r="B813" s="80"/>
      <c r="C813" s="91" t="s">
        <v>773</v>
      </c>
      <c r="D813" s="489">
        <v>0.006</v>
      </c>
      <c r="E813" s="89"/>
      <c r="F813" s="486"/>
      <c r="G813" s="486"/>
      <c r="H813" s="486"/>
      <c r="I813" s="486"/>
      <c r="J813" s="486"/>
      <c r="K813" s="487"/>
      <c r="L813" s="488"/>
    </row>
    <row r="814" spans="1:12" ht="13.5">
      <c r="A814" s="80"/>
      <c r="B814" s="80"/>
      <c r="C814" s="93" t="s">
        <v>15</v>
      </c>
      <c r="D814" s="87"/>
      <c r="E814" s="89"/>
      <c r="F814" s="486"/>
      <c r="G814" s="486"/>
      <c r="H814" s="486"/>
      <c r="I814" s="486"/>
      <c r="J814" s="486"/>
      <c r="K814" s="487"/>
      <c r="L814" s="488"/>
    </row>
    <row r="815" spans="1:12" ht="13.5">
      <c r="A815" s="80"/>
      <c r="B815" s="80"/>
      <c r="C815" s="91" t="s">
        <v>774</v>
      </c>
      <c r="D815" s="111">
        <v>0.05</v>
      </c>
      <c r="E815" s="89"/>
      <c r="F815" s="486"/>
      <c r="G815" s="486"/>
      <c r="H815" s="486"/>
      <c r="I815" s="486"/>
      <c r="J815" s="486"/>
      <c r="K815" s="487"/>
      <c r="L815" s="488"/>
    </row>
    <row r="816" spans="1:12" ht="13.5">
      <c r="A816" s="80"/>
      <c r="B816" s="80"/>
      <c r="C816" s="93" t="s">
        <v>15</v>
      </c>
      <c r="D816" s="87"/>
      <c r="E816" s="89"/>
      <c r="F816" s="486"/>
      <c r="G816" s="486"/>
      <c r="H816" s="486"/>
      <c r="I816" s="486"/>
      <c r="J816" s="486"/>
      <c r="K816" s="487"/>
      <c r="L816" s="488"/>
    </row>
    <row r="817" spans="1:12" ht="13.5">
      <c r="A817" s="80"/>
      <c r="B817" s="80"/>
      <c r="C817" s="91" t="s">
        <v>30</v>
      </c>
      <c r="D817" s="111">
        <v>0.18</v>
      </c>
      <c r="E817" s="89"/>
      <c r="F817" s="486"/>
      <c r="G817" s="486"/>
      <c r="H817" s="486"/>
      <c r="I817" s="486"/>
      <c r="J817" s="486"/>
      <c r="K817" s="487"/>
      <c r="L817" s="488"/>
    </row>
    <row r="818" spans="1:12" ht="13.5">
      <c r="A818" s="80"/>
      <c r="B818" s="80"/>
      <c r="C818" s="93" t="s">
        <v>15</v>
      </c>
      <c r="D818" s="87"/>
      <c r="E818" s="89"/>
      <c r="F818" s="486"/>
      <c r="G818" s="486"/>
      <c r="H818" s="486"/>
      <c r="I818" s="486"/>
      <c r="J818" s="486"/>
      <c r="K818" s="487"/>
      <c r="L818" s="488"/>
    </row>
    <row r="819" spans="1:12" ht="34.5" customHeight="1">
      <c r="A819" s="490"/>
      <c r="B819" s="491" t="s">
        <v>775</v>
      </c>
      <c r="C819" s="576" t="s">
        <v>776</v>
      </c>
      <c r="D819" s="576"/>
      <c r="E819" s="576"/>
      <c r="F819" s="576"/>
      <c r="G819" s="576"/>
      <c r="H819" s="576"/>
      <c r="I819" s="576"/>
      <c r="J819" s="576"/>
      <c r="K819" s="576"/>
      <c r="L819" s="281"/>
    </row>
    <row r="820" spans="1:12" ht="15.75">
      <c r="A820" s="490"/>
      <c r="B820" s="492"/>
      <c r="C820" s="493"/>
      <c r="D820" s="494"/>
      <c r="E820" s="493"/>
      <c r="F820" s="493"/>
      <c r="G820" s="493"/>
      <c r="H820" s="493"/>
      <c r="I820" s="493"/>
      <c r="J820" s="493"/>
      <c r="K820" s="495"/>
      <c r="L820" s="281"/>
    </row>
    <row r="821" spans="1:12" ht="27">
      <c r="A821" s="496"/>
      <c r="B821" s="496"/>
      <c r="C821" s="497" t="s">
        <v>777</v>
      </c>
      <c r="D821" s="498" t="s">
        <v>729</v>
      </c>
      <c r="E821" s="499"/>
      <c r="F821" s="500"/>
      <c r="G821" s="500"/>
      <c r="H821" s="500"/>
      <c r="I821" s="500"/>
      <c r="J821" s="500"/>
      <c r="K821" s="501"/>
      <c r="L821" s="281"/>
    </row>
    <row r="822" spans="1:12" ht="13.5">
      <c r="A822" s="496"/>
      <c r="B822" s="496"/>
      <c r="C822" s="502" t="s">
        <v>16</v>
      </c>
      <c r="D822" s="503"/>
      <c r="E822" s="504"/>
      <c r="F822" s="505"/>
      <c r="G822" s="505"/>
      <c r="H822" s="505"/>
      <c r="I822" s="506"/>
      <c r="J822" s="505"/>
      <c r="K822" s="504"/>
      <c r="L822" s="281"/>
    </row>
    <row r="823" spans="1:12" ht="13.5">
      <c r="A823" s="490"/>
      <c r="B823" s="490"/>
      <c r="C823" s="507"/>
      <c r="D823" s="508"/>
      <c r="E823" s="495"/>
      <c r="F823" s="495"/>
      <c r="G823" s="495"/>
      <c r="H823" s="495"/>
      <c r="I823" s="509"/>
      <c r="J823" s="495"/>
      <c r="K823" s="495"/>
      <c r="L823" s="63"/>
    </row>
    <row r="824" spans="1:12" ht="13.5">
      <c r="A824" s="490"/>
      <c r="B824" s="490"/>
      <c r="C824" s="507"/>
      <c r="D824" s="508"/>
      <c r="E824" s="495"/>
      <c r="F824" s="495"/>
      <c r="G824" s="495"/>
      <c r="H824" s="495"/>
      <c r="I824" s="509"/>
      <c r="J824" s="495"/>
      <c r="K824" s="495"/>
      <c r="L824" s="63"/>
    </row>
    <row r="825" spans="1:12" ht="13.5">
      <c r="A825" s="490"/>
      <c r="B825" s="490"/>
      <c r="C825" s="510" t="s">
        <v>859</v>
      </c>
      <c r="D825" s="508"/>
      <c r="E825" s="495"/>
      <c r="F825" s="495"/>
      <c r="G825" s="495" t="s">
        <v>858</v>
      </c>
      <c r="H825" s="495"/>
      <c r="I825" s="509"/>
      <c r="J825" s="495"/>
      <c r="K825" s="495"/>
      <c r="L825" s="63"/>
    </row>
    <row r="826" spans="1:12" ht="13.5">
      <c r="A826" s="490"/>
      <c r="B826" s="490"/>
      <c r="C826" s="507"/>
      <c r="D826" s="508"/>
      <c r="E826" s="495"/>
      <c r="F826" s="495"/>
      <c r="G826" s="495"/>
      <c r="H826" s="495"/>
      <c r="I826" s="509"/>
      <c r="J826" s="495"/>
      <c r="K826" s="495"/>
      <c r="L826" s="63"/>
    </row>
    <row r="827" spans="3:7" ht="13.5">
      <c r="C827" s="510" t="s">
        <v>870</v>
      </c>
      <c r="D827" s="508"/>
      <c r="E827" s="495"/>
      <c r="F827" s="495"/>
      <c r="G827" s="495" t="s">
        <v>871</v>
      </c>
    </row>
    <row r="828" spans="3:7" ht="13.5">
      <c r="C828" s="510"/>
      <c r="D828" s="508"/>
      <c r="E828" s="495"/>
      <c r="F828" s="495"/>
      <c r="G828" s="495"/>
    </row>
    <row r="829" spans="3:11" ht="18.75" customHeight="1">
      <c r="C829" s="577" t="s">
        <v>778</v>
      </c>
      <c r="D829" s="578"/>
      <c r="E829" s="578"/>
      <c r="F829" s="578"/>
      <c r="G829" s="578"/>
      <c r="H829" s="578"/>
      <c r="I829" s="578"/>
      <c r="J829" s="578"/>
      <c r="K829" s="578"/>
    </row>
  </sheetData>
  <sheetProtection/>
  <mergeCells count="21">
    <mergeCell ref="H7:I7"/>
    <mergeCell ref="J7:K7"/>
    <mergeCell ref="L7:L8"/>
    <mergeCell ref="C819:K819"/>
    <mergeCell ref="C829:K829"/>
    <mergeCell ref="B5:C5"/>
    <mergeCell ref="F5:H5"/>
    <mergeCell ref="I5:J5"/>
    <mergeCell ref="C6:K6"/>
    <mergeCell ref="A7:A8"/>
    <mergeCell ref="B7:B8"/>
    <mergeCell ref="C7:C8"/>
    <mergeCell ref="D7:D8"/>
    <mergeCell ref="E7:E8"/>
    <mergeCell ref="F7:G7"/>
    <mergeCell ref="A1:L1"/>
    <mergeCell ref="A2:L2"/>
    <mergeCell ref="A3:L3"/>
    <mergeCell ref="B4:C4"/>
    <mergeCell ref="E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Lasha Gogadze</cp:lastModifiedBy>
  <cp:lastPrinted>2019-09-06T13:12:53Z</cp:lastPrinted>
  <dcterms:created xsi:type="dcterms:W3CDTF">2004-05-18T18:44:03Z</dcterms:created>
  <dcterms:modified xsi:type="dcterms:W3CDTF">2021-08-13T09:35:00Z</dcterms:modified>
  <cp:category/>
  <cp:version/>
  <cp:contentType/>
  <cp:contentStatus/>
</cp:coreProperties>
</file>