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8" i="1"/>
  <c r="F66"/>
  <c r="F65"/>
  <c r="F63"/>
  <c r="F62"/>
  <c r="F61"/>
  <c r="E59"/>
  <c r="F59" s="1"/>
  <c r="E58"/>
  <c r="F58" s="1"/>
  <c r="E56"/>
  <c r="E55"/>
  <c r="F54"/>
  <c r="F49"/>
  <c r="F52" s="1"/>
  <c r="E48"/>
  <c r="E46"/>
  <c r="E45"/>
  <c r="E44"/>
  <c r="E43"/>
  <c r="E42"/>
  <c r="F41"/>
  <c r="E40"/>
  <c r="F40" s="1"/>
  <c r="E38"/>
  <c r="E37"/>
  <c r="E36"/>
  <c r="E35"/>
  <c r="E34"/>
  <c r="F39"/>
  <c r="E32"/>
  <c r="E30"/>
  <c r="E29"/>
  <c r="E28"/>
  <c r="E27"/>
  <c r="E26"/>
  <c r="F25"/>
  <c r="E24"/>
  <c r="E22"/>
  <c r="E21"/>
  <c r="E20"/>
  <c r="E19"/>
  <c r="E18"/>
  <c r="F17"/>
  <c r="F23" s="1"/>
  <c r="E16"/>
  <c r="F16" s="1"/>
  <c r="E14"/>
  <c r="F14" s="1"/>
  <c r="E13"/>
  <c r="E12"/>
  <c r="E11"/>
  <c r="E10"/>
  <c r="F55" l="1"/>
  <c r="F24"/>
  <c r="F32"/>
  <c r="F48"/>
  <c r="F11"/>
  <c r="F13"/>
  <c r="F18"/>
  <c r="F20"/>
  <c r="F22"/>
  <c r="F27"/>
  <c r="F29"/>
  <c r="F34"/>
  <c r="F36"/>
  <c r="F38"/>
  <c r="F43"/>
  <c r="F45"/>
  <c r="F51"/>
  <c r="F15"/>
  <c r="F31"/>
  <c r="F47"/>
  <c r="F50"/>
  <c r="F56"/>
  <c r="F10"/>
  <c r="F12"/>
  <c r="F19"/>
  <c r="F21"/>
  <c r="F26"/>
  <c r="F28"/>
  <c r="F30"/>
  <c r="F35"/>
  <c r="F37"/>
  <c r="F42"/>
  <c r="F44"/>
  <c r="F46"/>
  <c r="F53"/>
</calcChain>
</file>

<file path=xl/sharedStrings.xml><?xml version="1.0" encoding="utf-8"?>
<sst xmlns="http://schemas.openxmlformats.org/spreadsheetml/2006/main" count="171" uniqueCount="84">
  <si>
    <t>#</t>
  </si>
  <si>
    <t xml:space="preserve">samuSaos dasaxeleba </t>
  </si>
  <si>
    <t xml:space="preserve"> Sifri</t>
  </si>
  <si>
    <t>ganz. erT.</t>
  </si>
  <si>
    <t>norma      er-ze</t>
  </si>
  <si>
    <t>raode-noba</t>
  </si>
  <si>
    <t>jami</t>
  </si>
  <si>
    <t>rotoruli burRva pirdapiri garecxviT saSualod III-IV kategoriis gruntSi d-245</t>
  </si>
  <si>
    <t>4-10-2
k-1.1</t>
  </si>
  <si>
    <t>100 m</t>
  </si>
  <si>
    <t>Sromis danaxarji</t>
  </si>
  <si>
    <t>kac/sT</t>
  </si>
  <si>
    <t>saburRi mowyobilebis kompleqti</t>
  </si>
  <si>
    <t>man/sT</t>
  </si>
  <si>
    <t>manqanebi</t>
  </si>
  <si>
    <t>lari</t>
  </si>
  <si>
    <t>saburRi milebi (Stangebi)</t>
  </si>
  <si>
    <t>m</t>
  </si>
  <si>
    <t>saburRi milebi damamZimebeli</t>
  </si>
  <si>
    <t>c</t>
  </si>
  <si>
    <t>samsaRaraviani satexi d=245</t>
  </si>
  <si>
    <t>sxva masala</t>
  </si>
  <si>
    <t>rotoruli burRva pirdapiri garecxviT saSualod V-VI kategoriis gruntSi d-245</t>
  </si>
  <si>
    <t>4-10-3
k-1.1</t>
  </si>
  <si>
    <t>rotoruli burRva pirdapiri garecxviT saSualod VII kategoriis gruntSi d-245</t>
  </si>
  <si>
    <t>4-10-4
k-1.1</t>
  </si>
  <si>
    <t>rotoruli burRva pirdapiri garecxviT saSualod VIII kategoriis gruntSi d-245</t>
  </si>
  <si>
    <t>4-10-5
k-1.1</t>
  </si>
  <si>
    <t>rotoruli burRva pirdapiri garecxviT saSualod IX kategoriis gruntSi d-245</t>
  </si>
  <si>
    <t>4-10-6
k-1.1</t>
  </si>
  <si>
    <t xml:space="preserve">4-33-1 </t>
  </si>
  <si>
    <t>SesaduRebeli manqana</t>
  </si>
  <si>
    <t>sacavi milebisa da filtrebis CaSveba</t>
  </si>
  <si>
    <t>4-38-2 კ-0.8</t>
  </si>
  <si>
    <t>10 m</t>
  </si>
  <si>
    <t>naburRsa da sacav milebs Soris arsebuli sicarielis amovseba RorRiT d=15/20</t>
  </si>
  <si>
    <t>4-39</t>
  </si>
  <si>
    <r>
      <t>m</t>
    </r>
    <r>
      <rPr>
        <b/>
        <vertAlign val="superscript"/>
        <sz val="10"/>
        <rFont val="AcadNusx"/>
      </rPr>
      <t>3</t>
    </r>
  </si>
  <si>
    <t xml:space="preserve">Sr. danaxarjebi </t>
  </si>
  <si>
    <t>RorRi</t>
  </si>
  <si>
    <t>m3</t>
  </si>
  <si>
    <t>WaburRilidan wylis amotumbva erliftiT</t>
  </si>
  <si>
    <t>4-40-1</t>
  </si>
  <si>
    <t>dRe/Rame</t>
  </si>
  <si>
    <t>kompresori</t>
  </si>
  <si>
    <t>sacdeli amotumbva debetis gansazRvris mizniT, 10 m3/sT warmadobis tumboს ჩაშვება ჭაბურღილში, ელ კაბელით</t>
  </si>
  <si>
    <t>ტუმბო აწევის სიმაღლით 150 მ. Q=10 მ3/სთ</t>
  </si>
  <si>
    <t>საბაზრო</t>
  </si>
  <si>
    <t>ელეტროენერგიის ხარჯი აგრეგატის გამოცდისათვის</t>
  </si>
  <si>
    <t>კვტ.</t>
  </si>
  <si>
    <t>სხვა მასალა</t>
  </si>
  <si>
    <t>ლარი</t>
  </si>
  <si>
    <t>წყლის ანალიზი</t>
  </si>
  <si>
    <t>გაუთვალისწინებელი ხარჯი</t>
  </si>
  <si>
    <t>დღგ</t>
  </si>
  <si>
    <r>
      <t>polieTilenis sacavi milebis SeduReba</t>
    </r>
    <r>
      <rPr>
        <b/>
        <sz val="10"/>
        <rFont val="Times New Roman"/>
        <family val="1"/>
      </rPr>
      <t xml:space="preserve"> PE100 OD160 SDR22</t>
    </r>
  </si>
  <si>
    <r>
      <t>polieTilenis mili</t>
    </r>
    <r>
      <rPr>
        <sz val="10"/>
        <color indexed="8"/>
        <rFont val="Times New Roman"/>
        <family val="1"/>
      </rPr>
      <t xml:space="preserve"> PE100 OD160 SDR22</t>
    </r>
  </si>
  <si>
    <t>გეოლოგიური კვლევა აპარატით</t>
  </si>
  <si>
    <t>ცალი</t>
  </si>
  <si>
    <t>Rirebuleba (lari)</t>
  </si>
  <si>
    <t>erT. fasi</t>
  </si>
  <si>
    <t>ხარჯთაღრიცხვა</t>
  </si>
  <si>
    <t>დანართი #2</t>
  </si>
  <si>
    <t xml:space="preserve">ზედნადები ხარჯები </t>
  </si>
  <si>
    <t>___%</t>
  </si>
  <si>
    <t>ჯამი:</t>
  </si>
  <si>
    <t>გეგმიური დაგროვება</t>
  </si>
  <si>
    <t>პრეტენდენტი ორგანიზაცია</t>
  </si>
  <si>
    <t>ხელმოწერა</t>
  </si>
  <si>
    <t>შენიშვნა:</t>
  </si>
  <si>
    <t>პრეტენდენტის მიერ ივსება დანართი N2-ის მე-7 და შესაბამისად მე-8 სვეტები (ღირებულების გრაფები)</t>
  </si>
  <si>
    <r>
      <rPr>
        <b/>
        <sz val="11"/>
        <color indexed="10"/>
        <rFont val="AcadMtavr"/>
      </rPr>
      <t>(*)</t>
    </r>
    <r>
      <rPr>
        <sz val="11"/>
        <rFont val="AcadMtavr"/>
      </rPr>
      <t xml:space="preserve"> 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</rPr>
      <t>(3%)</t>
    </r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</si>
  <si>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</si>
  <si>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r>
      <t xml:space="preserve">დანართი #2-ის ფორმაში </t>
    </r>
    <r>
      <rPr>
        <b/>
        <sz val="11"/>
        <rFont val="AcadNusx"/>
      </rPr>
      <t>განსაფასებელი პოზიციები</t>
    </r>
    <r>
      <rPr>
        <sz val="11"/>
        <rFont val="AcadNusx"/>
      </rPr>
      <t xml:space="preserve"> გამოყოფილია მუქი, შენიშვნის მე-4 მუხლის იდენტური მონიშვნის ფონით/ფერით.</t>
    </r>
  </si>
  <si>
    <t>ზოგადი ხარჯთაღრიცხვა</t>
  </si>
  <si>
    <t xml:space="preserve">ჯამი </t>
  </si>
  <si>
    <t>ჯ ამი (ზოგადი ხარჯთაღრიცხვა):</t>
  </si>
  <si>
    <t>სულ ჯამი</t>
  </si>
  <si>
    <t>სოფელ ტალავერში  -- არტეზიული ჭის ბურღვისა და დებეტის შესწავლის  სამუშაოები</t>
  </si>
  <si>
    <t>სოფელ მამხუტში  -- არტეზიული ჭის ბურღვისა და დებეტის შესწავლის  სამუშაოები</t>
  </si>
  <si>
    <t>ჯამი (ზოგადი ხარჯთაღრიცხვა) = სოფელ ტალავერში  არტეზიული ჭის ბურღვისა და დებეტის შესწავლის სამუშაოები = სოფელ მამხუტში   არტეზიული ჭის ბურღვისა და დებეტის შესწავლის  სამუშაოები</t>
  </si>
  <si>
    <t>სულ ჯამი = სოფელ ტალავერში  არტეზიული ჭის ბურღვისა და დებეტის შესწავლის სამუშაოები + სოფელი მამხუტში   არტეზიული ჭის ბურღვისა და დებეტის შესწავლის სამუშაოების სამუშაოები</t>
  </si>
  <si>
    <r>
      <t xml:space="preserve">მიუხედავად სხვადასხვა კატეგორიების გრუნტისა -- მე-2; მე-3; მე-4; მე-5 და მე-6 მუხლებში </t>
    </r>
    <r>
      <rPr>
        <sz val="11"/>
        <color rgb="FFFF0000"/>
        <rFont val="AcadNusx"/>
      </rPr>
      <t>ერთიდაიგივე დასახელების</t>
    </r>
    <r>
      <rPr>
        <sz val="11"/>
        <rFont val="AcadNusx"/>
      </rPr>
      <t xml:space="preserve"> </t>
    </r>
    <r>
      <rPr>
        <b/>
        <sz val="11"/>
        <rFont val="AcadNusx"/>
      </rPr>
      <t>მასალების</t>
    </r>
    <r>
      <rPr>
        <sz val="11"/>
        <rFont val="AcadNusx"/>
      </rPr>
      <t xml:space="preserve"> (საბურღი მილები (შტანგები);  საბურღი მილები (დამამძიმებელი), სამსაღარავიანი სატეხი დ=245); </t>
    </r>
    <r>
      <rPr>
        <b/>
        <sz val="11"/>
        <rFont val="AcadNusx"/>
      </rPr>
      <t xml:space="preserve">შრომის დანახარჯების და მანქანა-მექანიზმების </t>
    </r>
    <r>
      <rPr>
        <sz val="11"/>
        <rFont val="AcadNusx"/>
      </rPr>
      <t xml:space="preserve">(საბურღი მოწყობილობების კომპლექტი) </t>
    </r>
    <r>
      <rPr>
        <b/>
        <sz val="11"/>
        <color rgb="FFFF0000"/>
        <rFont val="AcadNusx"/>
      </rPr>
      <t xml:space="preserve">ერთეულის ფასები </t>
    </r>
    <r>
      <rPr>
        <sz val="11"/>
        <rFont val="AcadNusx"/>
      </rPr>
      <t xml:space="preserve"> უნდა იყოს იდენტური (ერთიდაიგივე ღირებულების).</t>
    </r>
  </si>
  <si>
    <t>ბოლნისის მუნიციპალიტეტის სოფლებში (სოფელი ტალავერი და სოფელი მამხუტი)  არტეზიული ჭების ბურღვისა და დებეტის შესწავლის სამუშაოების</t>
  </si>
</sst>
</file>

<file path=xl/styles.xml><?xml version="1.0" encoding="utf-8"?>
<styleSheet xmlns="http://schemas.openxmlformats.org/spreadsheetml/2006/main">
  <numFmts count="9">
    <numFmt numFmtId="164" formatCode="_-* #,##0.00\ _G_E_L_-;\-* #,##0.00\ _G_E_L_-;_-* &quot;-&quot;??\ _G_E_L_-;_-@_-"/>
    <numFmt numFmtId="165" formatCode="_(* #,##0.00_);_(* \(#,##0.00\);_(* &quot;-&quot;??_);_(@_)"/>
    <numFmt numFmtId="166" formatCode="_-* #,##0.00_р_._-;\-* #,##0.00_р_._-;_-* &quot;-&quot;??_р_._-;_-@_-"/>
    <numFmt numFmtId="167" formatCode="0.000"/>
    <numFmt numFmtId="168" formatCode="0.0000"/>
    <numFmt numFmtId="169" formatCode="0.0"/>
    <numFmt numFmtId="170" formatCode="_-* #,##0.0_р_._-;\-* #,##0.0_р_._-;_-* &quot;-&quot;??_р_._-;_-@_-"/>
    <numFmt numFmtId="171" formatCode="_-* #,##0.00_-;\-* #,##0.00_-;_-* &quot;-&quot;??_-;_-@_-"/>
    <numFmt numFmtId="172" formatCode="[$-437]yyyy\ &quot;წლის&quot;\ dd\ mm\,\ dddd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8"/>
      <name val="AcadNusx"/>
    </font>
    <font>
      <sz val="10"/>
      <name val="Arial"/>
      <family val="2"/>
      <charset val="204"/>
    </font>
    <font>
      <b/>
      <sz val="11"/>
      <name val="AcadNusx"/>
    </font>
    <font>
      <sz val="10"/>
      <name val="Arial"/>
      <family val="2"/>
    </font>
    <font>
      <b/>
      <sz val="10"/>
      <name val="AcadNusx"/>
    </font>
    <font>
      <sz val="8"/>
      <color theme="1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AcadNusx"/>
    </font>
    <font>
      <b/>
      <sz val="8"/>
      <name val="AcadNusx"/>
    </font>
    <font>
      <sz val="10"/>
      <name val="Calibri"/>
      <family val="2"/>
      <scheme val="minor"/>
    </font>
    <font>
      <sz val="10"/>
      <name val="Sylfaen"/>
      <family val="1"/>
      <charset val="204"/>
    </font>
    <font>
      <b/>
      <sz val="11"/>
      <name val="Arial Cyr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cadNusx"/>
    </font>
    <font>
      <sz val="11"/>
      <name val="Arial Cyr"/>
    </font>
    <font>
      <sz val="14"/>
      <name val="AcadMtavr"/>
    </font>
    <font>
      <sz val="11"/>
      <name val="AcadMtavr"/>
    </font>
    <font>
      <b/>
      <sz val="11"/>
      <color indexed="10"/>
      <name val="AcadMtavr"/>
    </font>
    <font>
      <sz val="14"/>
      <color theme="1"/>
      <name val="Calibri"/>
      <family val="2"/>
      <scheme val="minor"/>
    </font>
    <font>
      <sz val="11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AcadNusx"/>
    </font>
    <font>
      <sz val="11"/>
      <color rgb="FFFF0000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 shrinkToFit="1"/>
    </xf>
    <xf numFmtId="0" fontId="7" fillId="0" borderId="5" xfId="3" applyFont="1" applyFill="1" applyBorder="1" applyAlignment="1">
      <alignment horizontal="center" vertical="center" wrapText="1"/>
    </xf>
    <xf numFmtId="2" fontId="2" fillId="2" borderId="5" xfId="3" applyNumberFormat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7" fontId="10" fillId="2" borderId="5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2" fontId="10" fillId="2" borderId="5" xfId="3" applyNumberFormat="1" applyFont="1" applyFill="1" applyBorder="1" applyAlignment="1">
      <alignment horizontal="center" vertical="center" wrapText="1"/>
    </xf>
    <xf numFmtId="2" fontId="2" fillId="2" borderId="5" xfId="3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5" xfId="3" applyFont="1" applyFill="1" applyBorder="1" applyAlignment="1">
      <alignment vertical="center" wrapText="1"/>
    </xf>
    <xf numFmtId="0" fontId="2" fillId="2" borderId="5" xfId="3" applyFont="1" applyFill="1" applyBorder="1" applyAlignment="1">
      <alignment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166" fontId="7" fillId="2" borderId="5" xfId="4" applyNumberFormat="1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/>
    </xf>
    <xf numFmtId="167" fontId="10" fillId="2" borderId="5" xfId="3" applyNumberFormat="1" applyFont="1" applyFill="1" applyBorder="1" applyAlignment="1">
      <alignment horizontal="center" vertical="center" wrapText="1"/>
    </xf>
    <xf numFmtId="169" fontId="10" fillId="2" borderId="5" xfId="3" applyNumberFormat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vertical="center" wrapText="1"/>
    </xf>
    <xf numFmtId="170" fontId="7" fillId="2" borderId="5" xfId="4" applyNumberFormat="1" applyFont="1" applyFill="1" applyBorder="1" applyAlignment="1">
      <alignment horizontal="center" vertical="center"/>
    </xf>
    <xf numFmtId="49" fontId="3" fillId="2" borderId="5" xfId="5" applyNumberFormat="1" applyFont="1" applyFill="1" applyBorder="1" applyAlignment="1">
      <alignment horizontal="center" vertical="center" wrapText="1"/>
    </xf>
    <xf numFmtId="2" fontId="7" fillId="2" borderId="5" xfId="3" applyNumberFormat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5" xfId="3" quotePrefix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left" vertical="center"/>
    </xf>
    <xf numFmtId="0" fontId="14" fillId="2" borderId="5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vertical="center" wrapText="1"/>
    </xf>
    <xf numFmtId="0" fontId="7" fillId="4" borderId="5" xfId="3" applyFont="1" applyFill="1" applyBorder="1" applyAlignment="1">
      <alignment vertical="center" wrapText="1"/>
    </xf>
    <xf numFmtId="0" fontId="2" fillId="4" borderId="5" xfId="3" applyFont="1" applyFill="1" applyBorder="1" applyAlignment="1">
      <alignment horizontal="center" vertical="center"/>
    </xf>
    <xf numFmtId="165" fontId="2" fillId="4" borderId="5" xfId="1" applyNumberFormat="1" applyFont="1" applyFill="1" applyBorder="1" applyAlignment="1">
      <alignment horizontal="center" vertical="center" wrapText="1"/>
    </xf>
    <xf numFmtId="165" fontId="2" fillId="4" borderId="5" xfId="1" applyNumberFormat="1" applyFont="1" applyFill="1" applyBorder="1" applyAlignment="1">
      <alignment horizontal="center" vertical="center"/>
    </xf>
    <xf numFmtId="166" fontId="2" fillId="4" borderId="5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7" fillId="0" borderId="6" xfId="3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1" fontId="7" fillId="0" borderId="9" xfId="3" applyNumberFormat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left" vertical="center" wrapText="1"/>
    </xf>
    <xf numFmtId="166" fontId="7" fillId="2" borderId="5" xfId="4" applyNumberFormat="1" applyFont="1" applyFill="1" applyBorder="1" applyAlignment="1">
      <alignment horizontal="left" vertical="center" wrapText="1"/>
    </xf>
    <xf numFmtId="0" fontId="17" fillId="4" borderId="5" xfId="6" applyFont="1" applyFill="1" applyBorder="1" applyAlignment="1">
      <alignment horizontal="right" vertical="center"/>
    </xf>
    <xf numFmtId="0" fontId="17" fillId="0" borderId="6" xfId="6" applyFont="1" applyBorder="1" applyAlignment="1">
      <alignment horizontal="right" vertical="center"/>
    </xf>
    <xf numFmtId="0" fontId="17" fillId="0" borderId="20" xfId="6" applyFont="1" applyBorder="1" applyAlignment="1">
      <alignment horizontal="right" vertical="center"/>
    </xf>
    <xf numFmtId="0" fontId="17" fillId="0" borderId="14" xfId="6" applyFont="1" applyBorder="1" applyAlignment="1">
      <alignment horizontal="right" vertical="center"/>
    </xf>
    <xf numFmtId="9" fontId="17" fillId="2" borderId="5" xfId="6" applyNumberFormat="1" applyFont="1" applyFill="1" applyBorder="1" applyAlignment="1">
      <alignment horizontal="right" vertical="center"/>
    </xf>
    <xf numFmtId="0" fontId="17" fillId="2" borderId="20" xfId="6" applyFont="1" applyFill="1" applyBorder="1" applyAlignment="1">
      <alignment horizontal="right" vertical="center"/>
    </xf>
    <xf numFmtId="0" fontId="17" fillId="2" borderId="14" xfId="6" applyFont="1" applyFill="1" applyBorder="1" applyAlignment="1">
      <alignment horizontal="right" vertical="center"/>
    </xf>
    <xf numFmtId="0" fontId="17" fillId="0" borderId="0" xfId="6" applyFont="1" applyBorder="1" applyAlignment="1">
      <alignment horizontal="right" vertical="center"/>
    </xf>
    <xf numFmtId="0" fontId="2" fillId="0" borderId="0" xfId="0" applyFont="1"/>
    <xf numFmtId="168" fontId="2" fillId="0" borderId="0" xfId="0" applyNumberFormat="1" applyFont="1"/>
    <xf numFmtId="2" fontId="2" fillId="0" borderId="0" xfId="0" applyNumberFormat="1" applyFont="1"/>
    <xf numFmtId="9" fontId="2" fillId="0" borderId="0" xfId="7" applyFont="1" applyFill="1" applyBorder="1" applyAlignment="1" applyProtection="1">
      <alignment horizontal="center"/>
    </xf>
    <xf numFmtId="171" fontId="2" fillId="0" borderId="0" xfId="8" applyNumberFormat="1" applyFont="1" applyFill="1" applyBorder="1" applyAlignment="1" applyProtection="1">
      <alignment horizontal="center"/>
    </xf>
    <xf numFmtId="166" fontId="2" fillId="0" borderId="0" xfId="1" applyNumberFormat="1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vertical="center"/>
    </xf>
    <xf numFmtId="0" fontId="19" fillId="0" borderId="0" xfId="0" applyFont="1"/>
    <xf numFmtId="0" fontId="20" fillId="0" borderId="0" xfId="9" applyFont="1" applyBorder="1" applyAlignment="1">
      <alignment horizontal="center" vertical="center"/>
    </xf>
    <xf numFmtId="0" fontId="20" fillId="2" borderId="0" xfId="9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22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" fillId="4" borderId="4" xfId="3" applyFont="1" applyFill="1" applyBorder="1" applyAlignment="1" applyProtection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/>
    </xf>
    <xf numFmtId="1" fontId="7" fillId="5" borderId="27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vertical="center" wrapText="1"/>
    </xf>
    <xf numFmtId="0" fontId="7" fillId="2" borderId="6" xfId="3" applyFont="1" applyFill="1" applyBorder="1" applyAlignment="1">
      <alignment vertical="center" wrapText="1"/>
    </xf>
    <xf numFmtId="2" fontId="2" fillId="2" borderId="6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166" fontId="7" fillId="2" borderId="6" xfId="4" applyNumberFormat="1" applyFont="1" applyFill="1" applyBorder="1" applyAlignment="1">
      <alignment horizontal="center" vertical="center"/>
    </xf>
    <xf numFmtId="170" fontId="7" fillId="2" borderId="6" xfId="4" applyNumberFormat="1" applyFont="1" applyFill="1" applyBorder="1" applyAlignment="1">
      <alignment horizontal="center" vertical="center"/>
    </xf>
    <xf numFmtId="2" fontId="7" fillId="2" borderId="6" xfId="3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 wrapText="1"/>
    </xf>
    <xf numFmtId="0" fontId="7" fillId="2" borderId="28" xfId="3" applyFont="1" applyFill="1" applyBorder="1" applyAlignment="1">
      <alignment horizontal="right" vertical="center" wrapText="1"/>
    </xf>
    <xf numFmtId="0" fontId="7" fillId="2" borderId="11" xfId="3" applyFont="1" applyFill="1" applyBorder="1" applyAlignment="1">
      <alignment horizontal="right" vertical="center" wrapText="1"/>
    </xf>
    <xf numFmtId="0" fontId="7" fillId="2" borderId="12" xfId="3" applyFont="1" applyFill="1" applyBorder="1" applyAlignment="1">
      <alignment horizontal="right" vertical="center" wrapText="1"/>
    </xf>
    <xf numFmtId="0" fontId="17" fillId="0" borderId="5" xfId="6" applyFont="1" applyBorder="1" applyAlignment="1">
      <alignment horizontal="center" vertical="center" wrapText="1"/>
    </xf>
    <xf numFmtId="0" fontId="17" fillId="0" borderId="10" xfId="6" applyFont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19" xfId="6" applyFont="1" applyBorder="1" applyAlignment="1">
      <alignment horizontal="right" vertical="center"/>
    </xf>
    <xf numFmtId="0" fontId="26" fillId="2" borderId="10" xfId="3" applyFont="1" applyFill="1" applyBorder="1" applyAlignment="1" applyProtection="1">
      <alignment horizontal="left" vertical="center" wrapText="1"/>
    </xf>
    <xf numFmtId="0" fontId="26" fillId="2" borderId="11" xfId="3" applyFont="1" applyFill="1" applyBorder="1" applyAlignment="1" applyProtection="1">
      <alignment horizontal="left" vertical="center" wrapText="1"/>
    </xf>
    <xf numFmtId="0" fontId="17" fillId="2" borderId="4" xfId="6" applyFont="1" applyFill="1" applyBorder="1" applyAlignment="1">
      <alignment horizontal="right" vertical="center"/>
    </xf>
    <xf numFmtId="0" fontId="17" fillId="2" borderId="5" xfId="6" applyFont="1" applyFill="1" applyBorder="1" applyAlignment="1">
      <alignment horizontal="right" vertical="center"/>
    </xf>
    <xf numFmtId="0" fontId="17" fillId="2" borderId="7" xfId="6" applyFont="1" applyFill="1" applyBorder="1" applyAlignment="1">
      <alignment horizontal="right" vertical="center"/>
    </xf>
    <xf numFmtId="0" fontId="17" fillId="2" borderId="8" xfId="6" applyFont="1" applyFill="1" applyBorder="1" applyAlignment="1">
      <alignment horizontal="right" vertical="center"/>
    </xf>
    <xf numFmtId="0" fontId="17" fillId="2" borderId="21" xfId="6" applyFont="1" applyFill="1" applyBorder="1" applyAlignment="1">
      <alignment horizontal="right" vertical="center"/>
    </xf>
    <xf numFmtId="0" fontId="7" fillId="2" borderId="19" xfId="3" applyFont="1" applyFill="1" applyBorder="1" applyAlignment="1" applyProtection="1">
      <alignment horizontal="center"/>
    </xf>
    <xf numFmtId="166" fontId="7" fillId="0" borderId="19" xfId="1" applyNumberFormat="1" applyFont="1" applyFill="1" applyBorder="1" applyAlignment="1" applyProtection="1">
      <alignment horizontal="center" vertical="center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7" fillId="0" borderId="4" xfId="6" applyFont="1" applyBorder="1" applyAlignment="1">
      <alignment horizontal="right" vertical="center"/>
    </xf>
    <xf numFmtId="0" fontId="17" fillId="0" borderId="5" xfId="6" applyFont="1" applyBorder="1" applyAlignment="1">
      <alignment horizontal="right" vertical="center"/>
    </xf>
    <xf numFmtId="0" fontId="17" fillId="0" borderId="10" xfId="6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6" fillId="4" borderId="5" xfId="3" applyFont="1" applyFill="1" applyBorder="1" applyAlignment="1" applyProtection="1">
      <alignment horizontal="left" vertical="center" wrapText="1"/>
    </xf>
    <xf numFmtId="0" fontId="26" fillId="4" borderId="6" xfId="3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right" vertical="center"/>
    </xf>
    <xf numFmtId="0" fontId="7" fillId="6" borderId="25" xfId="3" applyFont="1" applyFill="1" applyBorder="1" applyAlignment="1">
      <alignment horizontal="center" vertical="center" wrapText="1"/>
    </xf>
    <xf numFmtId="0" fontId="7" fillId="6" borderId="13" xfId="3" applyFont="1" applyFill="1" applyBorder="1" applyAlignment="1">
      <alignment horizontal="center" vertical="center" wrapText="1"/>
    </xf>
    <xf numFmtId="0" fontId="7" fillId="6" borderId="18" xfId="3" applyFont="1" applyFill="1" applyBorder="1" applyAlignment="1">
      <alignment horizontal="center" vertical="center" wrapText="1"/>
    </xf>
    <xf numFmtId="0" fontId="17" fillId="2" borderId="10" xfId="6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 applyProtection="1">
      <alignment horizontal="center" vertical="center"/>
    </xf>
    <xf numFmtId="0" fontId="26" fillId="2" borderId="29" xfId="3" applyFont="1" applyFill="1" applyBorder="1" applyAlignment="1" applyProtection="1">
      <alignment horizontal="left" vertical="center" wrapText="1"/>
    </xf>
    <xf numFmtId="0" fontId="0" fillId="0" borderId="4" xfId="0" applyBorder="1"/>
    <xf numFmtId="0" fontId="27" fillId="0" borderId="6" xfId="0" applyFont="1" applyBorder="1" applyAlignment="1">
      <alignment horizontal="left" wrapText="1"/>
    </xf>
    <xf numFmtId="0" fontId="0" fillId="0" borderId="7" xfId="0" applyBorder="1"/>
    <xf numFmtId="0" fontId="27" fillId="0" borderId="8" xfId="0" applyFont="1" applyBorder="1" applyAlignment="1">
      <alignment horizontal="left" wrapText="1"/>
    </xf>
    <xf numFmtId="0" fontId="27" fillId="0" borderId="9" xfId="0" applyFont="1" applyBorder="1" applyAlignment="1">
      <alignment horizontal="left" wrapText="1"/>
    </xf>
  </cellXfs>
  <cellStyles count="10">
    <cellStyle name="Comma" xfId="1" builtinId="3"/>
    <cellStyle name="Comma 2" xfId="4"/>
    <cellStyle name="Comma 3 3" xfId="8"/>
    <cellStyle name="Normal" xfId="0" builtinId="0"/>
    <cellStyle name="Normal 10" xfId="3"/>
    <cellStyle name="Normal 2" xfId="5"/>
    <cellStyle name="Normal 2 11" xfId="9"/>
    <cellStyle name="Normal 31" xfId="6"/>
    <cellStyle name="Percent 3 2" xfId="7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60" zoomScaleNormal="160" zoomScaleSheetLayoutView="115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RowHeight="15"/>
  <cols>
    <col min="1" max="1" width="2.85546875" bestFit="1" customWidth="1"/>
    <col min="2" max="2" width="69.5703125" customWidth="1"/>
    <col min="3" max="3" width="8.85546875" customWidth="1"/>
    <col min="4" max="5" width="9.28515625" bestFit="1" customWidth="1"/>
    <col min="6" max="6" width="9.28515625" style="38" bestFit="1" customWidth="1"/>
    <col min="7" max="7" width="10.42578125" customWidth="1"/>
    <col min="8" max="8" width="10.5703125" customWidth="1"/>
  </cols>
  <sheetData>
    <row r="1" spans="1:8">
      <c r="A1" s="1"/>
      <c r="B1" s="1"/>
      <c r="C1" s="2"/>
      <c r="D1" s="1"/>
      <c r="E1" s="117" t="s">
        <v>62</v>
      </c>
      <c r="F1" s="117"/>
      <c r="G1" s="117"/>
      <c r="H1" s="117"/>
    </row>
    <row r="2" spans="1:8" ht="35.25" customHeight="1">
      <c r="A2" s="3"/>
      <c r="B2" s="122" t="s">
        <v>83</v>
      </c>
      <c r="C2" s="122"/>
      <c r="D2" s="122"/>
      <c r="E2" s="122"/>
      <c r="F2" s="122"/>
      <c r="G2" s="122"/>
      <c r="H2" s="122"/>
    </row>
    <row r="3" spans="1:8" ht="16.5" thickBot="1">
      <c r="A3" s="116" t="s">
        <v>61</v>
      </c>
      <c r="B3" s="116"/>
      <c r="C3" s="116"/>
      <c r="D3" s="116"/>
      <c r="E3" s="116"/>
      <c r="F3" s="116"/>
      <c r="G3" s="116"/>
      <c r="H3" s="116"/>
    </row>
    <row r="4" spans="1:8" ht="30.75" customHeight="1">
      <c r="A4" s="123" t="s">
        <v>0</v>
      </c>
      <c r="B4" s="125" t="s">
        <v>1</v>
      </c>
      <c r="C4" s="125" t="s">
        <v>2</v>
      </c>
      <c r="D4" s="125" t="s">
        <v>3</v>
      </c>
      <c r="E4" s="125" t="s">
        <v>4</v>
      </c>
      <c r="F4" s="125" t="s">
        <v>5</v>
      </c>
      <c r="G4" s="127" t="s">
        <v>59</v>
      </c>
      <c r="H4" s="128"/>
    </row>
    <row r="5" spans="1:8" ht="27">
      <c r="A5" s="124"/>
      <c r="B5" s="126"/>
      <c r="C5" s="126"/>
      <c r="D5" s="126"/>
      <c r="E5" s="126"/>
      <c r="F5" s="126"/>
      <c r="G5" s="4" t="s">
        <v>60</v>
      </c>
      <c r="H5" s="39" t="s">
        <v>6</v>
      </c>
    </row>
    <row r="6" spans="1:8" ht="15.75" thickBot="1">
      <c r="A6" s="40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2">
        <v>7</v>
      </c>
      <c r="H6" s="43">
        <v>8</v>
      </c>
    </row>
    <row r="7" spans="1:8">
      <c r="A7" s="118" t="s">
        <v>74</v>
      </c>
      <c r="B7" s="119"/>
      <c r="C7" s="119"/>
      <c r="D7" s="119"/>
      <c r="E7" s="119"/>
      <c r="F7" s="120"/>
      <c r="G7" s="72"/>
      <c r="H7" s="73"/>
    </row>
    <row r="8" spans="1:8" s="12" customFormat="1">
      <c r="A8" s="74">
        <v>1</v>
      </c>
      <c r="B8" s="13" t="s">
        <v>57</v>
      </c>
      <c r="C8" s="13"/>
      <c r="D8" s="16" t="s">
        <v>58</v>
      </c>
      <c r="E8" s="13"/>
      <c r="F8" s="16">
        <v>1</v>
      </c>
      <c r="G8" s="33"/>
      <c r="H8" s="75"/>
    </row>
    <row r="9" spans="1:8" ht="27">
      <c r="A9" s="74">
        <v>2</v>
      </c>
      <c r="B9" s="13" t="s">
        <v>7</v>
      </c>
      <c r="C9" s="15" t="s">
        <v>8</v>
      </c>
      <c r="D9" s="16" t="s">
        <v>9</v>
      </c>
      <c r="E9" s="17"/>
      <c r="F9" s="18">
        <v>0.3</v>
      </c>
      <c r="G9" s="6"/>
      <c r="H9" s="76"/>
    </row>
    <row r="10" spans="1:8">
      <c r="A10" s="77"/>
      <c r="B10" s="14" t="s">
        <v>10</v>
      </c>
      <c r="C10" s="15"/>
      <c r="D10" s="6" t="s">
        <v>11</v>
      </c>
      <c r="E10" s="6">
        <f>123*1.1</f>
        <v>135.30000000000001</v>
      </c>
      <c r="F10" s="5">
        <f>F9*E10</f>
        <v>40.590000000000003</v>
      </c>
      <c r="G10" s="34"/>
      <c r="H10" s="76"/>
    </row>
    <row r="11" spans="1:8">
      <c r="A11" s="77"/>
      <c r="B11" s="14" t="s">
        <v>12</v>
      </c>
      <c r="C11" s="15"/>
      <c r="D11" s="6" t="s">
        <v>13</v>
      </c>
      <c r="E11" s="6">
        <f>58.1*1.1</f>
        <v>63.910000000000004</v>
      </c>
      <c r="F11" s="5">
        <f>F9*E11</f>
        <v>19.173000000000002</v>
      </c>
      <c r="G11" s="34"/>
      <c r="H11" s="76"/>
    </row>
    <row r="12" spans="1:8">
      <c r="A12" s="78"/>
      <c r="B12" s="19" t="s">
        <v>14</v>
      </c>
      <c r="C12" s="15"/>
      <c r="D12" s="20" t="s">
        <v>15</v>
      </c>
      <c r="E12" s="21">
        <f>0.12*1.1</f>
        <v>0.13200000000000001</v>
      </c>
      <c r="F12" s="8">
        <f>E12*F9</f>
        <v>3.9600000000000003E-2</v>
      </c>
      <c r="G12" s="34"/>
      <c r="H12" s="76"/>
    </row>
    <row r="13" spans="1:8">
      <c r="A13" s="77"/>
      <c r="B13" s="14" t="s">
        <v>16</v>
      </c>
      <c r="C13" s="15"/>
      <c r="D13" s="6" t="s">
        <v>17</v>
      </c>
      <c r="E13" s="6">
        <f>1.1*1.4</f>
        <v>1.54</v>
      </c>
      <c r="F13" s="5">
        <f>F9*E13</f>
        <v>0.46199999999999997</v>
      </c>
      <c r="G13" s="35"/>
      <c r="H13" s="76"/>
    </row>
    <row r="14" spans="1:8">
      <c r="A14" s="77"/>
      <c r="B14" s="14" t="s">
        <v>18</v>
      </c>
      <c r="C14" s="15"/>
      <c r="D14" s="6" t="s">
        <v>19</v>
      </c>
      <c r="E14" s="6">
        <f>1.1*0.01</f>
        <v>1.1000000000000001E-2</v>
      </c>
      <c r="F14" s="9">
        <f>F9*E14</f>
        <v>3.3000000000000004E-3</v>
      </c>
      <c r="G14" s="35"/>
      <c r="H14" s="76"/>
    </row>
    <row r="15" spans="1:8">
      <c r="A15" s="77"/>
      <c r="B15" s="14" t="s">
        <v>20</v>
      </c>
      <c r="C15" s="15"/>
      <c r="D15" s="6" t="s">
        <v>19</v>
      </c>
      <c r="E15" s="6">
        <v>0.8</v>
      </c>
      <c r="F15" s="5">
        <f>F9*E15</f>
        <v>0.24</v>
      </c>
      <c r="G15" s="36"/>
      <c r="H15" s="76"/>
    </row>
    <row r="16" spans="1:8">
      <c r="A16" s="79"/>
      <c r="B16" s="19" t="s">
        <v>21</v>
      </c>
      <c r="C16" s="15"/>
      <c r="D16" s="20" t="s">
        <v>15</v>
      </c>
      <c r="E16" s="22">
        <f>1.1*12</f>
        <v>13.200000000000001</v>
      </c>
      <c r="F16" s="10">
        <f>E16*F9</f>
        <v>3.96</v>
      </c>
      <c r="G16" s="35"/>
      <c r="H16" s="76"/>
    </row>
    <row r="17" spans="1:8" ht="27">
      <c r="A17" s="77">
        <v>3</v>
      </c>
      <c r="B17" s="13" t="s">
        <v>22</v>
      </c>
      <c r="C17" s="15" t="s">
        <v>23</v>
      </c>
      <c r="D17" s="16" t="s">
        <v>9</v>
      </c>
      <c r="E17" s="17"/>
      <c r="F17" s="18">
        <f>30/100</f>
        <v>0.3</v>
      </c>
      <c r="G17" s="18"/>
      <c r="H17" s="80"/>
    </row>
    <row r="18" spans="1:8">
      <c r="A18" s="77"/>
      <c r="B18" s="14" t="s">
        <v>10</v>
      </c>
      <c r="C18" s="15"/>
      <c r="D18" s="6" t="s">
        <v>11</v>
      </c>
      <c r="E18" s="6">
        <f>243*1.1</f>
        <v>267.3</v>
      </c>
      <c r="F18" s="5">
        <f>F17*E18</f>
        <v>80.19</v>
      </c>
      <c r="G18" s="34"/>
      <c r="H18" s="76"/>
    </row>
    <row r="19" spans="1:8">
      <c r="A19" s="77"/>
      <c r="B19" s="14" t="s">
        <v>12</v>
      </c>
      <c r="C19" s="15"/>
      <c r="D19" s="6" t="s">
        <v>13</v>
      </c>
      <c r="E19" s="6">
        <f>118*1.1</f>
        <v>129.80000000000001</v>
      </c>
      <c r="F19" s="5">
        <f>F17*E19</f>
        <v>38.940000000000005</v>
      </c>
      <c r="G19" s="34"/>
      <c r="H19" s="76"/>
    </row>
    <row r="20" spans="1:8">
      <c r="A20" s="78"/>
      <c r="B20" s="19" t="s">
        <v>14</v>
      </c>
      <c r="C20" s="15"/>
      <c r="D20" s="20" t="s">
        <v>15</v>
      </c>
      <c r="E20" s="21">
        <f>0.3*1.1</f>
        <v>0.33</v>
      </c>
      <c r="F20" s="8">
        <f>E20*F17</f>
        <v>9.9000000000000005E-2</v>
      </c>
      <c r="G20" s="34"/>
      <c r="H20" s="76"/>
    </row>
    <row r="21" spans="1:8">
      <c r="A21" s="77"/>
      <c r="B21" s="14" t="s">
        <v>16</v>
      </c>
      <c r="C21" s="15"/>
      <c r="D21" s="6" t="s">
        <v>17</v>
      </c>
      <c r="E21" s="6">
        <f>1.1*2.7</f>
        <v>2.9700000000000006</v>
      </c>
      <c r="F21" s="5">
        <f>F17*E21</f>
        <v>0.89100000000000013</v>
      </c>
      <c r="G21" s="35"/>
      <c r="H21" s="76"/>
    </row>
    <row r="22" spans="1:8">
      <c r="A22" s="77"/>
      <c r="B22" s="14" t="s">
        <v>18</v>
      </c>
      <c r="C22" s="15"/>
      <c r="D22" s="6" t="s">
        <v>19</v>
      </c>
      <c r="E22" s="6">
        <f>1.1*0.02</f>
        <v>2.2000000000000002E-2</v>
      </c>
      <c r="F22" s="9">
        <f>F17*E22</f>
        <v>6.6000000000000008E-3</v>
      </c>
      <c r="G22" s="35"/>
      <c r="H22" s="76"/>
    </row>
    <row r="23" spans="1:8">
      <c r="A23" s="77"/>
      <c r="B23" s="14" t="s">
        <v>20</v>
      </c>
      <c r="C23" s="15"/>
      <c r="D23" s="6" t="s">
        <v>19</v>
      </c>
      <c r="E23" s="6">
        <v>2.4</v>
      </c>
      <c r="F23" s="5">
        <f>F17*E23</f>
        <v>0.72</v>
      </c>
      <c r="G23" s="36"/>
      <c r="H23" s="76"/>
    </row>
    <row r="24" spans="1:8">
      <c r="A24" s="79"/>
      <c r="B24" s="19" t="s">
        <v>21</v>
      </c>
      <c r="C24" s="15"/>
      <c r="D24" s="20" t="s">
        <v>15</v>
      </c>
      <c r="E24" s="22">
        <f>1.1*30.2</f>
        <v>33.22</v>
      </c>
      <c r="F24" s="10">
        <f>E24*F17</f>
        <v>9.9659999999999993</v>
      </c>
      <c r="G24" s="35"/>
      <c r="H24" s="76"/>
    </row>
    <row r="25" spans="1:8" ht="27">
      <c r="A25" s="77">
        <v>4</v>
      </c>
      <c r="B25" s="13" t="s">
        <v>24</v>
      </c>
      <c r="C25" s="15" t="s">
        <v>25</v>
      </c>
      <c r="D25" s="16" t="s">
        <v>9</v>
      </c>
      <c r="E25" s="17"/>
      <c r="F25" s="18">
        <f>30/100</f>
        <v>0.3</v>
      </c>
      <c r="G25" s="18"/>
      <c r="H25" s="80"/>
    </row>
    <row r="26" spans="1:8">
      <c r="A26" s="77"/>
      <c r="B26" s="14" t="s">
        <v>10</v>
      </c>
      <c r="C26" s="15"/>
      <c r="D26" s="6" t="s">
        <v>11</v>
      </c>
      <c r="E26" s="6">
        <f>401*1.1</f>
        <v>441.1</v>
      </c>
      <c r="F26" s="5">
        <f>F25*E26</f>
        <v>132.33000000000001</v>
      </c>
      <c r="G26" s="34"/>
      <c r="H26" s="76"/>
    </row>
    <row r="27" spans="1:8">
      <c r="A27" s="77"/>
      <c r="B27" s="14" t="s">
        <v>12</v>
      </c>
      <c r="C27" s="15"/>
      <c r="D27" s="6" t="s">
        <v>13</v>
      </c>
      <c r="E27" s="6">
        <f>202*1.1</f>
        <v>222.20000000000002</v>
      </c>
      <c r="F27" s="5">
        <f>F25*E27</f>
        <v>66.66</v>
      </c>
      <c r="G27" s="34"/>
      <c r="H27" s="76"/>
    </row>
    <row r="28" spans="1:8">
      <c r="A28" s="78"/>
      <c r="B28" s="19" t="s">
        <v>14</v>
      </c>
      <c r="C28" s="15"/>
      <c r="D28" s="20" t="s">
        <v>15</v>
      </c>
      <c r="E28" s="21">
        <f>0.55*1.1</f>
        <v>0.60500000000000009</v>
      </c>
      <c r="F28" s="8">
        <f>E28*F25</f>
        <v>0.18150000000000002</v>
      </c>
      <c r="G28" s="34"/>
      <c r="H28" s="76"/>
    </row>
    <row r="29" spans="1:8">
      <c r="A29" s="77"/>
      <c r="B29" s="14" t="s">
        <v>16</v>
      </c>
      <c r="C29" s="15"/>
      <c r="D29" s="6" t="s">
        <v>17</v>
      </c>
      <c r="E29" s="6">
        <f>1.1*4.6</f>
        <v>5.0599999999999996</v>
      </c>
      <c r="F29" s="5">
        <f>F25*E29</f>
        <v>1.5179999999999998</v>
      </c>
      <c r="G29" s="35"/>
      <c r="H29" s="76"/>
    </row>
    <row r="30" spans="1:8">
      <c r="A30" s="77"/>
      <c r="B30" s="14" t="s">
        <v>18</v>
      </c>
      <c r="C30" s="15"/>
      <c r="D30" s="6" t="s">
        <v>19</v>
      </c>
      <c r="E30" s="6">
        <f>1.1*0.04</f>
        <v>4.4000000000000004E-2</v>
      </c>
      <c r="F30" s="9">
        <f>F25*E30</f>
        <v>1.3200000000000002E-2</v>
      </c>
      <c r="G30" s="35"/>
      <c r="H30" s="76"/>
    </row>
    <row r="31" spans="1:8">
      <c r="A31" s="77"/>
      <c r="B31" s="14" t="s">
        <v>20</v>
      </c>
      <c r="C31" s="15"/>
      <c r="D31" s="6" t="s">
        <v>19</v>
      </c>
      <c r="E31" s="6">
        <v>4.5</v>
      </c>
      <c r="F31" s="5">
        <f>F25*E31</f>
        <v>1.3499999999999999</v>
      </c>
      <c r="G31" s="36"/>
      <c r="H31" s="76"/>
    </row>
    <row r="32" spans="1:8">
      <c r="A32" s="79"/>
      <c r="B32" s="19" t="s">
        <v>21</v>
      </c>
      <c r="C32" s="15"/>
      <c r="D32" s="20" t="s">
        <v>15</v>
      </c>
      <c r="E32" s="22">
        <f>1.1*30.2</f>
        <v>33.22</v>
      </c>
      <c r="F32" s="10">
        <f>E32*F25</f>
        <v>9.9659999999999993</v>
      </c>
      <c r="G32" s="35"/>
      <c r="H32" s="76"/>
    </row>
    <row r="33" spans="1:8" ht="27">
      <c r="A33" s="77">
        <v>5</v>
      </c>
      <c r="B33" s="13" t="s">
        <v>26</v>
      </c>
      <c r="C33" s="15" t="s">
        <v>27</v>
      </c>
      <c r="D33" s="16" t="s">
        <v>9</v>
      </c>
      <c r="E33" s="17"/>
      <c r="F33" s="18">
        <v>0.3</v>
      </c>
      <c r="G33" s="18"/>
      <c r="H33" s="80"/>
    </row>
    <row r="34" spans="1:8">
      <c r="A34" s="77"/>
      <c r="B34" s="14" t="s">
        <v>10</v>
      </c>
      <c r="C34" s="15"/>
      <c r="D34" s="6" t="s">
        <v>11</v>
      </c>
      <c r="E34" s="6">
        <f>599*1.1</f>
        <v>658.90000000000009</v>
      </c>
      <c r="F34" s="5">
        <f>F33*E34</f>
        <v>197.67000000000002</v>
      </c>
      <c r="G34" s="34"/>
      <c r="H34" s="76"/>
    </row>
    <row r="35" spans="1:8">
      <c r="A35" s="77"/>
      <c r="B35" s="14" t="s">
        <v>12</v>
      </c>
      <c r="C35" s="15"/>
      <c r="D35" s="6" t="s">
        <v>13</v>
      </c>
      <c r="E35" s="6">
        <f>305*1.1</f>
        <v>335.5</v>
      </c>
      <c r="F35" s="5">
        <f>F33*E35</f>
        <v>100.64999999999999</v>
      </c>
      <c r="G35" s="34"/>
      <c r="H35" s="76"/>
    </row>
    <row r="36" spans="1:8">
      <c r="A36" s="78"/>
      <c r="B36" s="19" t="s">
        <v>14</v>
      </c>
      <c r="C36" s="15"/>
      <c r="D36" s="20" t="s">
        <v>15</v>
      </c>
      <c r="E36" s="21">
        <f>0.89*1.1</f>
        <v>0.97900000000000009</v>
      </c>
      <c r="F36" s="8">
        <f>E36*F33</f>
        <v>0.29370000000000002</v>
      </c>
      <c r="G36" s="34"/>
      <c r="H36" s="76"/>
    </row>
    <row r="37" spans="1:8">
      <c r="A37" s="77"/>
      <c r="B37" s="14" t="s">
        <v>16</v>
      </c>
      <c r="C37" s="15"/>
      <c r="D37" s="6" t="s">
        <v>17</v>
      </c>
      <c r="E37" s="6">
        <f>1.1*6.6</f>
        <v>7.26</v>
      </c>
      <c r="F37" s="5">
        <f>F33*E37</f>
        <v>2.1779999999999999</v>
      </c>
      <c r="G37" s="35"/>
      <c r="H37" s="76"/>
    </row>
    <row r="38" spans="1:8">
      <c r="A38" s="77"/>
      <c r="B38" s="14" t="s">
        <v>18</v>
      </c>
      <c r="C38" s="15"/>
      <c r="D38" s="6" t="s">
        <v>19</v>
      </c>
      <c r="E38" s="6">
        <f>1.1*0.06</f>
        <v>6.6000000000000003E-2</v>
      </c>
      <c r="F38" s="9">
        <f>F33*E38</f>
        <v>1.9800000000000002E-2</v>
      </c>
      <c r="G38" s="35"/>
      <c r="H38" s="76"/>
    </row>
    <row r="39" spans="1:8">
      <c r="A39" s="77"/>
      <c r="B39" s="14" t="s">
        <v>20</v>
      </c>
      <c r="C39" s="15"/>
      <c r="D39" s="6" t="s">
        <v>19</v>
      </c>
      <c r="E39" s="6">
        <v>7.5</v>
      </c>
      <c r="F39" s="5">
        <f>F33*E39</f>
        <v>2.25</v>
      </c>
      <c r="G39" s="36"/>
      <c r="H39" s="76"/>
    </row>
    <row r="40" spans="1:8">
      <c r="A40" s="79"/>
      <c r="B40" s="19" t="s">
        <v>21</v>
      </c>
      <c r="C40" s="15"/>
      <c r="D40" s="20" t="s">
        <v>15</v>
      </c>
      <c r="E40" s="22">
        <f>1.1*49</f>
        <v>53.900000000000006</v>
      </c>
      <c r="F40" s="10">
        <f>E40*F33</f>
        <v>16.170000000000002</v>
      </c>
      <c r="G40" s="35"/>
      <c r="H40" s="76"/>
    </row>
    <row r="41" spans="1:8" ht="27">
      <c r="A41" s="77">
        <v>6</v>
      </c>
      <c r="B41" s="13" t="s">
        <v>28</v>
      </c>
      <c r="C41" s="15" t="s">
        <v>29</v>
      </c>
      <c r="D41" s="16" t="s">
        <v>9</v>
      </c>
      <c r="E41" s="17"/>
      <c r="F41" s="18">
        <f>10/100</f>
        <v>0.1</v>
      </c>
      <c r="G41" s="18"/>
      <c r="H41" s="80"/>
    </row>
    <row r="42" spans="1:8">
      <c r="A42" s="77"/>
      <c r="B42" s="14" t="s">
        <v>10</v>
      </c>
      <c r="C42" s="15"/>
      <c r="D42" s="6" t="s">
        <v>11</v>
      </c>
      <c r="E42" s="6">
        <f>872*1.1</f>
        <v>959.2</v>
      </c>
      <c r="F42" s="5">
        <f>F41*E42</f>
        <v>95.920000000000016</v>
      </c>
      <c r="G42" s="34"/>
      <c r="H42" s="76"/>
    </row>
    <row r="43" spans="1:8">
      <c r="A43" s="77"/>
      <c r="B43" s="14" t="s">
        <v>12</v>
      </c>
      <c r="C43" s="15"/>
      <c r="D43" s="6" t="s">
        <v>13</v>
      </c>
      <c r="E43" s="6">
        <f>447*1.1</f>
        <v>491.70000000000005</v>
      </c>
      <c r="F43" s="5">
        <f>F41*E43</f>
        <v>49.170000000000009</v>
      </c>
      <c r="G43" s="34"/>
      <c r="H43" s="76"/>
    </row>
    <row r="44" spans="1:8">
      <c r="A44" s="78"/>
      <c r="B44" s="19" t="s">
        <v>14</v>
      </c>
      <c r="C44" s="15"/>
      <c r="D44" s="20" t="s">
        <v>15</v>
      </c>
      <c r="E44" s="21">
        <f>1.43*1.1</f>
        <v>1.573</v>
      </c>
      <c r="F44" s="8">
        <f>E44*F41</f>
        <v>0.1573</v>
      </c>
      <c r="G44" s="34"/>
      <c r="H44" s="76"/>
    </row>
    <row r="45" spans="1:8">
      <c r="A45" s="77"/>
      <c r="B45" s="14" t="s">
        <v>16</v>
      </c>
      <c r="C45" s="15"/>
      <c r="D45" s="6" t="s">
        <v>17</v>
      </c>
      <c r="E45" s="6">
        <f>1.1*10</f>
        <v>11</v>
      </c>
      <c r="F45" s="5">
        <f>F41*E45</f>
        <v>1.1000000000000001</v>
      </c>
      <c r="G45" s="35"/>
      <c r="H45" s="76"/>
    </row>
    <row r="46" spans="1:8">
      <c r="A46" s="77"/>
      <c r="B46" s="14" t="s">
        <v>18</v>
      </c>
      <c r="C46" s="15"/>
      <c r="D46" s="6" t="s">
        <v>19</v>
      </c>
      <c r="E46" s="6">
        <f>1.1*0.09</f>
        <v>9.9000000000000005E-2</v>
      </c>
      <c r="F46" s="9">
        <f>F41*E46</f>
        <v>9.9000000000000008E-3</v>
      </c>
      <c r="G46" s="35"/>
      <c r="H46" s="76"/>
    </row>
    <row r="47" spans="1:8">
      <c r="A47" s="77"/>
      <c r="B47" s="14" t="s">
        <v>20</v>
      </c>
      <c r="C47" s="15"/>
      <c r="D47" s="6" t="s">
        <v>19</v>
      </c>
      <c r="E47" s="6">
        <v>11</v>
      </c>
      <c r="F47" s="5">
        <f>F41*E47</f>
        <v>1.1000000000000001</v>
      </c>
      <c r="G47" s="36"/>
      <c r="H47" s="76"/>
    </row>
    <row r="48" spans="1:8">
      <c r="A48" s="79"/>
      <c r="B48" s="19" t="s">
        <v>21</v>
      </c>
      <c r="C48" s="15"/>
      <c r="D48" s="20" t="s">
        <v>15</v>
      </c>
      <c r="E48" s="22">
        <f>1.1*66.5</f>
        <v>73.150000000000006</v>
      </c>
      <c r="F48" s="10">
        <f>E48*F41</f>
        <v>7.3150000000000013</v>
      </c>
      <c r="G48" s="35"/>
      <c r="H48" s="76"/>
    </row>
    <row r="49" spans="1:8">
      <c r="A49" s="77">
        <v>7</v>
      </c>
      <c r="B49" s="13" t="s">
        <v>55</v>
      </c>
      <c r="C49" s="15" t="s">
        <v>30</v>
      </c>
      <c r="D49" s="16" t="s">
        <v>9</v>
      </c>
      <c r="E49" s="17"/>
      <c r="F49" s="18">
        <f>100/100</f>
        <v>1</v>
      </c>
      <c r="G49" s="18"/>
      <c r="H49" s="80"/>
    </row>
    <row r="50" spans="1:8">
      <c r="A50" s="77"/>
      <c r="B50" s="14" t="s">
        <v>10</v>
      </c>
      <c r="C50" s="15"/>
      <c r="D50" s="6" t="s">
        <v>11</v>
      </c>
      <c r="E50" s="6">
        <v>13.9</v>
      </c>
      <c r="F50" s="5">
        <f>F49*E50</f>
        <v>13.9</v>
      </c>
      <c r="G50" s="34"/>
      <c r="H50" s="76"/>
    </row>
    <row r="51" spans="1:8">
      <c r="A51" s="78"/>
      <c r="B51" s="19" t="s">
        <v>31</v>
      </c>
      <c r="C51" s="15"/>
      <c r="D51" s="20" t="s">
        <v>13</v>
      </c>
      <c r="E51" s="21">
        <v>6.32</v>
      </c>
      <c r="F51" s="8">
        <f>E51*F49</f>
        <v>6.32</v>
      </c>
      <c r="G51" s="34"/>
      <c r="H51" s="76"/>
    </row>
    <row r="52" spans="1:8">
      <c r="A52" s="79"/>
      <c r="B52" s="19" t="s">
        <v>56</v>
      </c>
      <c r="C52" s="15"/>
      <c r="D52" s="20" t="s">
        <v>17</v>
      </c>
      <c r="E52" s="23">
        <v>130</v>
      </c>
      <c r="F52" s="10">
        <f>F49*E52</f>
        <v>130</v>
      </c>
      <c r="G52" s="34"/>
      <c r="H52" s="76"/>
    </row>
    <row r="53" spans="1:8">
      <c r="A53" s="79"/>
      <c r="B53" s="19" t="s">
        <v>21</v>
      </c>
      <c r="C53" s="15"/>
      <c r="D53" s="20" t="s">
        <v>15</v>
      </c>
      <c r="E53" s="23">
        <v>2.65</v>
      </c>
      <c r="F53" s="10">
        <f>E53*F49</f>
        <v>2.65</v>
      </c>
      <c r="G53" s="34"/>
      <c r="H53" s="76"/>
    </row>
    <row r="54" spans="1:8">
      <c r="A54" s="77">
        <v>8</v>
      </c>
      <c r="B54" s="24" t="s">
        <v>32</v>
      </c>
      <c r="C54" s="15" t="s">
        <v>33</v>
      </c>
      <c r="D54" s="16" t="s">
        <v>34</v>
      </c>
      <c r="E54" s="17"/>
      <c r="F54" s="25">
        <f>100/10</f>
        <v>10</v>
      </c>
      <c r="G54" s="25"/>
      <c r="H54" s="81"/>
    </row>
    <row r="55" spans="1:8">
      <c r="A55" s="77"/>
      <c r="B55" s="14" t="s">
        <v>10</v>
      </c>
      <c r="C55" s="15"/>
      <c r="D55" s="6" t="s">
        <v>11</v>
      </c>
      <c r="E55" s="6">
        <f>0.43*0.8</f>
        <v>0.34400000000000003</v>
      </c>
      <c r="F55" s="5">
        <f>F54*E55</f>
        <v>3.4400000000000004</v>
      </c>
      <c r="G55" s="34"/>
      <c r="H55" s="76"/>
    </row>
    <row r="56" spans="1:8">
      <c r="A56" s="77"/>
      <c r="B56" s="14" t="s">
        <v>12</v>
      </c>
      <c r="C56" s="15"/>
      <c r="D56" s="6" t="s">
        <v>13</v>
      </c>
      <c r="E56" s="6">
        <f>0.22*0.8</f>
        <v>0.17600000000000002</v>
      </c>
      <c r="F56" s="5">
        <f>F54*E56</f>
        <v>1.7600000000000002</v>
      </c>
      <c r="G56" s="34"/>
      <c r="H56" s="76"/>
    </row>
    <row r="57" spans="1:8" ht="27">
      <c r="A57" s="77">
        <v>9</v>
      </c>
      <c r="B57" s="13" t="s">
        <v>35</v>
      </c>
      <c r="C57" s="26" t="s">
        <v>36</v>
      </c>
      <c r="D57" s="17" t="s">
        <v>37</v>
      </c>
      <c r="E57" s="17"/>
      <c r="F57" s="27">
        <v>4.8</v>
      </c>
      <c r="G57" s="27"/>
      <c r="H57" s="82"/>
    </row>
    <row r="58" spans="1:8">
      <c r="A58" s="77"/>
      <c r="B58" s="14" t="s">
        <v>38</v>
      </c>
      <c r="C58" s="28"/>
      <c r="D58" s="6" t="s">
        <v>11</v>
      </c>
      <c r="E58" s="6">
        <f>92.7/10</f>
        <v>9.27</v>
      </c>
      <c r="F58" s="5">
        <f>F57*E58</f>
        <v>44.495999999999995</v>
      </c>
      <c r="G58" s="34"/>
      <c r="H58" s="76"/>
    </row>
    <row r="59" spans="1:8">
      <c r="A59" s="83"/>
      <c r="B59" s="30" t="s">
        <v>39</v>
      </c>
      <c r="C59" s="29"/>
      <c r="D59" s="28" t="s">
        <v>40</v>
      </c>
      <c r="E59" s="28">
        <f>10.1/10</f>
        <v>1.01</v>
      </c>
      <c r="F59" s="11">
        <f>E59*F57</f>
        <v>4.8479999999999999</v>
      </c>
      <c r="G59" s="34"/>
      <c r="H59" s="76"/>
    </row>
    <row r="60" spans="1:8">
      <c r="A60" s="77">
        <v>10</v>
      </c>
      <c r="B60" s="13" t="s">
        <v>41</v>
      </c>
      <c r="C60" s="15" t="s">
        <v>42</v>
      </c>
      <c r="D60" s="31" t="s">
        <v>43</v>
      </c>
      <c r="E60" s="17"/>
      <c r="F60" s="18">
        <v>2</v>
      </c>
      <c r="G60" s="18"/>
      <c r="H60" s="80"/>
    </row>
    <row r="61" spans="1:8">
      <c r="A61" s="77"/>
      <c r="B61" s="14" t="s">
        <v>10</v>
      </c>
      <c r="C61" s="15"/>
      <c r="D61" s="6" t="s">
        <v>11</v>
      </c>
      <c r="E61" s="6">
        <v>31.4</v>
      </c>
      <c r="F61" s="5">
        <f>F60*E61</f>
        <v>62.8</v>
      </c>
      <c r="G61" s="34"/>
      <c r="H61" s="76"/>
    </row>
    <row r="62" spans="1:8">
      <c r="A62" s="77"/>
      <c r="B62" s="14" t="s">
        <v>12</v>
      </c>
      <c r="C62" s="15"/>
      <c r="D62" s="6" t="s">
        <v>13</v>
      </c>
      <c r="E62" s="6">
        <v>1.7</v>
      </c>
      <c r="F62" s="5">
        <f>F60*E62</f>
        <v>3.4</v>
      </c>
      <c r="G62" s="34"/>
      <c r="H62" s="76"/>
    </row>
    <row r="63" spans="1:8">
      <c r="A63" s="77"/>
      <c r="B63" s="14" t="s">
        <v>44</v>
      </c>
      <c r="C63" s="15"/>
      <c r="D63" s="6" t="s">
        <v>13</v>
      </c>
      <c r="E63" s="6">
        <v>24</v>
      </c>
      <c r="F63" s="5">
        <f>F60*E63</f>
        <v>48</v>
      </c>
      <c r="G63" s="34"/>
      <c r="H63" s="76"/>
    </row>
    <row r="64" spans="1:8" ht="27">
      <c r="A64" s="77">
        <v>11</v>
      </c>
      <c r="B64" s="45" t="s">
        <v>45</v>
      </c>
      <c r="C64" s="15" t="s">
        <v>42</v>
      </c>
      <c r="D64" s="31" t="s">
        <v>43</v>
      </c>
      <c r="E64" s="18"/>
      <c r="F64" s="18">
        <v>1</v>
      </c>
      <c r="G64" s="18"/>
      <c r="H64" s="80"/>
    </row>
    <row r="65" spans="1:8">
      <c r="A65" s="77"/>
      <c r="B65" s="14" t="s">
        <v>10</v>
      </c>
      <c r="C65" s="15"/>
      <c r="D65" s="6" t="s">
        <v>11</v>
      </c>
      <c r="E65" s="6">
        <v>31.4</v>
      </c>
      <c r="F65" s="5">
        <f>F64*E65</f>
        <v>31.4</v>
      </c>
      <c r="G65" s="34"/>
      <c r="H65" s="76"/>
    </row>
    <row r="66" spans="1:8">
      <c r="A66" s="77"/>
      <c r="B66" s="32" t="s">
        <v>46</v>
      </c>
      <c r="C66" s="15"/>
      <c r="D66" s="6" t="s">
        <v>47</v>
      </c>
      <c r="E66" s="6">
        <v>1</v>
      </c>
      <c r="F66" s="5">
        <f>F64*E66</f>
        <v>1</v>
      </c>
      <c r="G66" s="34"/>
      <c r="H66" s="76"/>
    </row>
    <row r="67" spans="1:8">
      <c r="A67" s="77"/>
      <c r="B67" s="14" t="s">
        <v>48</v>
      </c>
      <c r="C67" s="15"/>
      <c r="D67" s="7" t="s">
        <v>49</v>
      </c>
      <c r="E67" s="6">
        <v>1</v>
      </c>
      <c r="F67" s="5">
        <v>52.8</v>
      </c>
      <c r="G67" s="34"/>
      <c r="H67" s="76"/>
    </row>
    <row r="68" spans="1:8">
      <c r="A68" s="77"/>
      <c r="B68" s="14" t="s">
        <v>50</v>
      </c>
      <c r="C68" s="15"/>
      <c r="D68" s="6" t="s">
        <v>51</v>
      </c>
      <c r="E68" s="6">
        <v>1</v>
      </c>
      <c r="F68" s="5">
        <f>F64*E68</f>
        <v>1</v>
      </c>
      <c r="G68" s="34"/>
      <c r="H68" s="76"/>
    </row>
    <row r="69" spans="1:8">
      <c r="A69" s="77">
        <v>12</v>
      </c>
      <c r="B69" s="44" t="s">
        <v>52</v>
      </c>
      <c r="C69" s="15"/>
      <c r="D69" s="31" t="s">
        <v>47</v>
      </c>
      <c r="E69" s="17">
        <v>1</v>
      </c>
      <c r="F69" s="18">
        <v>1</v>
      </c>
      <c r="G69" s="37"/>
      <c r="H69" s="76"/>
    </row>
    <row r="70" spans="1:8">
      <c r="A70" s="85" t="s">
        <v>75</v>
      </c>
      <c r="B70" s="86"/>
      <c r="C70" s="86"/>
      <c r="D70" s="86"/>
      <c r="E70" s="86"/>
      <c r="F70" s="86"/>
      <c r="G70" s="87"/>
      <c r="H70" s="76"/>
    </row>
    <row r="71" spans="1:8">
      <c r="A71" s="105" t="s">
        <v>63</v>
      </c>
      <c r="B71" s="106"/>
      <c r="C71" s="106"/>
      <c r="D71" s="106"/>
      <c r="E71" s="106"/>
      <c r="F71" s="106"/>
      <c r="G71" s="46" t="s">
        <v>64</v>
      </c>
      <c r="H71" s="47"/>
    </row>
    <row r="72" spans="1:8">
      <c r="A72" s="105" t="s">
        <v>65</v>
      </c>
      <c r="B72" s="106"/>
      <c r="C72" s="106"/>
      <c r="D72" s="106"/>
      <c r="E72" s="106"/>
      <c r="F72" s="106"/>
      <c r="G72" s="106"/>
      <c r="H72" s="47"/>
    </row>
    <row r="73" spans="1:8" ht="15.75" thickBot="1">
      <c r="A73" s="105" t="s">
        <v>66</v>
      </c>
      <c r="B73" s="106"/>
      <c r="C73" s="106"/>
      <c r="D73" s="106"/>
      <c r="E73" s="106"/>
      <c r="F73" s="106"/>
      <c r="G73" s="46" t="s">
        <v>64</v>
      </c>
      <c r="H73" s="48"/>
    </row>
    <row r="74" spans="1:8" ht="15.75" thickBot="1">
      <c r="A74" s="105" t="s">
        <v>65</v>
      </c>
      <c r="B74" s="106"/>
      <c r="C74" s="106"/>
      <c r="D74" s="106"/>
      <c r="E74" s="106"/>
      <c r="F74" s="106"/>
      <c r="G74" s="107"/>
      <c r="H74" s="49"/>
    </row>
    <row r="75" spans="1:8" ht="15.75" thickBot="1">
      <c r="A75" s="95" t="s">
        <v>53</v>
      </c>
      <c r="B75" s="96"/>
      <c r="C75" s="96"/>
      <c r="D75" s="96"/>
      <c r="E75" s="96"/>
      <c r="F75" s="96"/>
      <c r="G75" s="50">
        <v>0.03</v>
      </c>
      <c r="H75" s="51"/>
    </row>
    <row r="76" spans="1:8" ht="15.75" thickBot="1">
      <c r="A76" s="95" t="s">
        <v>65</v>
      </c>
      <c r="B76" s="96"/>
      <c r="C76" s="96"/>
      <c r="D76" s="96"/>
      <c r="E76" s="96"/>
      <c r="F76" s="96"/>
      <c r="G76" s="121"/>
      <c r="H76" s="52"/>
    </row>
    <row r="77" spans="1:8" ht="15.75" thickBot="1">
      <c r="A77" s="95" t="s">
        <v>54</v>
      </c>
      <c r="B77" s="96"/>
      <c r="C77" s="96"/>
      <c r="D77" s="96"/>
      <c r="E77" s="96"/>
      <c r="F77" s="96"/>
      <c r="G77" s="50">
        <v>0.18</v>
      </c>
      <c r="H77" s="51"/>
    </row>
    <row r="78" spans="1:8" ht="15.75" thickBot="1">
      <c r="A78" s="97" t="s">
        <v>76</v>
      </c>
      <c r="B78" s="98"/>
      <c r="C78" s="98"/>
      <c r="D78" s="98"/>
      <c r="E78" s="98"/>
      <c r="F78" s="98"/>
      <c r="G78" s="99"/>
      <c r="H78" s="52"/>
    </row>
    <row r="79" spans="1:8" ht="15.75" thickBot="1">
      <c r="A79" s="53"/>
      <c r="B79" s="53"/>
      <c r="C79" s="53"/>
      <c r="D79" s="53"/>
      <c r="E79" s="53"/>
      <c r="F79" s="53"/>
      <c r="G79" s="53"/>
      <c r="H79" s="53"/>
    </row>
    <row r="80" spans="1:8" ht="15.75" thickBot="1">
      <c r="A80" s="53"/>
      <c r="B80" s="88" t="s">
        <v>78</v>
      </c>
      <c r="C80" s="88"/>
      <c r="D80" s="88"/>
      <c r="E80" s="88"/>
      <c r="F80" s="88"/>
      <c r="G80" s="89"/>
      <c r="H80" s="49"/>
    </row>
    <row r="81" spans="1:8" ht="15.75" thickBot="1">
      <c r="A81" s="53"/>
      <c r="B81" s="90" t="s">
        <v>79</v>
      </c>
      <c r="C81" s="90"/>
      <c r="D81" s="90"/>
      <c r="E81" s="90"/>
      <c r="F81" s="90"/>
      <c r="G81" s="91"/>
      <c r="H81" s="49"/>
    </row>
    <row r="82" spans="1:8" ht="15.75" customHeight="1" thickBot="1">
      <c r="A82" s="53"/>
      <c r="B82" s="92" t="s">
        <v>77</v>
      </c>
      <c r="C82" s="92"/>
      <c r="D82" s="92"/>
      <c r="E82" s="92"/>
      <c r="F82" s="92"/>
      <c r="G82" s="92"/>
      <c r="H82" s="49"/>
    </row>
    <row r="83" spans="1:8">
      <c r="A83" s="53"/>
      <c r="B83" s="71"/>
      <c r="C83" s="71"/>
      <c r="D83" s="71"/>
      <c r="E83" s="71"/>
      <c r="F83" s="71"/>
      <c r="G83" s="71"/>
      <c r="H83" s="53"/>
    </row>
    <row r="84" spans="1:8">
      <c r="A84" s="54"/>
      <c r="B84" s="54"/>
      <c r="C84" s="54"/>
      <c r="D84" s="54"/>
      <c r="E84" s="55"/>
      <c r="F84" s="55"/>
      <c r="G84" s="56"/>
      <c r="H84" s="56"/>
    </row>
    <row r="85" spans="1:8">
      <c r="A85" s="100" t="s">
        <v>67</v>
      </c>
      <c r="B85" s="100"/>
      <c r="C85" s="100"/>
      <c r="D85" s="57"/>
      <c r="E85" s="58"/>
      <c r="F85" s="101" t="s">
        <v>68</v>
      </c>
      <c r="G85" s="101"/>
      <c r="H85" s="59"/>
    </row>
    <row r="86" spans="1:8" ht="15.75" thickBot="1">
      <c r="A86" s="60"/>
      <c r="B86" s="61"/>
      <c r="C86" s="62"/>
      <c r="D86" s="57"/>
      <c r="E86" s="58"/>
      <c r="F86" s="63"/>
      <c r="G86" s="59"/>
      <c r="H86" s="59"/>
    </row>
    <row r="87" spans="1:8" ht="17.25" thickBot="1">
      <c r="A87" s="102" t="s">
        <v>69</v>
      </c>
      <c r="B87" s="103"/>
      <c r="C87" s="104"/>
      <c r="D87" s="64"/>
      <c r="E87" s="65"/>
      <c r="F87" s="65"/>
      <c r="G87" s="66"/>
      <c r="H87" s="59"/>
    </row>
    <row r="88" spans="1:8">
      <c r="A88" s="67">
        <v>1</v>
      </c>
      <c r="B88" s="108" t="s">
        <v>70</v>
      </c>
      <c r="C88" s="108"/>
      <c r="D88" s="108"/>
      <c r="E88" s="108"/>
      <c r="F88" s="108"/>
      <c r="G88" s="108"/>
      <c r="H88" s="109"/>
    </row>
    <row r="89" spans="1:8" ht="30.75" customHeight="1">
      <c r="A89" s="68">
        <v>2</v>
      </c>
      <c r="B89" s="110" t="s">
        <v>71</v>
      </c>
      <c r="C89" s="110"/>
      <c r="D89" s="110"/>
      <c r="E89" s="110"/>
      <c r="F89" s="110"/>
      <c r="G89" s="110"/>
      <c r="H89" s="111"/>
    </row>
    <row r="90" spans="1:8" ht="51.75" customHeight="1">
      <c r="A90" s="69">
        <v>3</v>
      </c>
      <c r="B90" s="112" t="s">
        <v>72</v>
      </c>
      <c r="C90" s="112"/>
      <c r="D90" s="112"/>
      <c r="E90" s="112"/>
      <c r="F90" s="112"/>
      <c r="G90" s="112"/>
      <c r="H90" s="113"/>
    </row>
    <row r="91" spans="1:8" ht="34.5" customHeight="1">
      <c r="A91" s="70">
        <v>4</v>
      </c>
      <c r="B91" s="114" t="s">
        <v>73</v>
      </c>
      <c r="C91" s="114"/>
      <c r="D91" s="114"/>
      <c r="E91" s="114"/>
      <c r="F91" s="114"/>
      <c r="G91" s="114"/>
      <c r="H91" s="115"/>
    </row>
    <row r="92" spans="1:8" ht="69" customHeight="1">
      <c r="A92" s="129">
        <v>5</v>
      </c>
      <c r="B92" s="93" t="s">
        <v>82</v>
      </c>
      <c r="C92" s="94"/>
      <c r="D92" s="94"/>
      <c r="E92" s="94"/>
      <c r="F92" s="94"/>
      <c r="G92" s="94"/>
      <c r="H92" s="130"/>
    </row>
    <row r="93" spans="1:8" ht="30.75" customHeight="1">
      <c r="A93" s="131">
        <v>6</v>
      </c>
      <c r="B93" s="84" t="s">
        <v>80</v>
      </c>
      <c r="C93" s="84"/>
      <c r="D93" s="84"/>
      <c r="E93" s="84"/>
      <c r="F93" s="84"/>
      <c r="G93" s="84"/>
      <c r="H93" s="132"/>
    </row>
    <row r="94" spans="1:8" ht="30.75" customHeight="1" thickBot="1">
      <c r="A94" s="133">
        <v>7</v>
      </c>
      <c r="B94" s="134" t="s">
        <v>81</v>
      </c>
      <c r="C94" s="134"/>
      <c r="D94" s="134"/>
      <c r="E94" s="134"/>
      <c r="F94" s="134"/>
      <c r="G94" s="134"/>
      <c r="H94" s="135"/>
    </row>
  </sheetData>
  <mergeCells count="33">
    <mergeCell ref="A3:H3"/>
    <mergeCell ref="E1:H1"/>
    <mergeCell ref="A7:F7"/>
    <mergeCell ref="A76:G76"/>
    <mergeCell ref="B2:H2"/>
    <mergeCell ref="A4:A5"/>
    <mergeCell ref="B4:B5"/>
    <mergeCell ref="C4:C5"/>
    <mergeCell ref="D4:D5"/>
    <mergeCell ref="E4:E5"/>
    <mergeCell ref="F4:F5"/>
    <mergeCell ref="G4:H4"/>
    <mergeCell ref="B88:H88"/>
    <mergeCell ref="B89:H89"/>
    <mergeCell ref="B90:H90"/>
    <mergeCell ref="B91:H91"/>
    <mergeCell ref="B94:H94"/>
    <mergeCell ref="B93:H93"/>
    <mergeCell ref="A70:G70"/>
    <mergeCell ref="B80:G80"/>
    <mergeCell ref="B81:G81"/>
    <mergeCell ref="B82:G82"/>
    <mergeCell ref="B92:H92"/>
    <mergeCell ref="A77:F77"/>
    <mergeCell ref="A78:G78"/>
    <mergeCell ref="A85:C85"/>
    <mergeCell ref="F85:G85"/>
    <mergeCell ref="A87:C87"/>
    <mergeCell ref="A71:F71"/>
    <mergeCell ref="A72:G72"/>
    <mergeCell ref="A73:F73"/>
    <mergeCell ref="A74:G74"/>
    <mergeCell ref="A75:F75"/>
  </mergeCells>
  <pageMargins left="0.38" right="0.25" top="0.36" bottom="0.3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2021-08-06T10:00:45Z</dcterms:modified>
</cp:coreProperties>
</file>