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 tabRatio="661"/>
  </bookViews>
  <sheets>
    <sheet name="#1 (3)" sheetId="18" r:id="rId1"/>
  </sheets>
  <definedNames>
    <definedName name="_xlnm.Print_Titles" localSheetId="0">'#1 (3)'!$5:$5</definedName>
  </definedNames>
  <calcPr calcId="162913"/>
</workbook>
</file>

<file path=xl/calcChain.xml><?xml version="1.0" encoding="utf-8"?>
<calcChain xmlns="http://schemas.openxmlformats.org/spreadsheetml/2006/main">
  <c r="G7" i="18" l="1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72" i="18"/>
  <c r="G73" i="18"/>
  <c r="G74" i="18"/>
  <c r="G6" i="18"/>
  <c r="B47" i="18" l="1"/>
  <c r="D34" i="18"/>
  <c r="E73" i="18"/>
  <c r="E74" i="18" s="1"/>
  <c r="D71" i="18"/>
  <c r="E67" i="18"/>
  <c r="E66" i="18"/>
  <c r="E64" i="18"/>
  <c r="E62" i="18"/>
  <c r="E59" i="18"/>
  <c r="D58" i="18"/>
  <c r="E55" i="18"/>
  <c r="E56" i="18" s="1"/>
  <c r="D54" i="18"/>
  <c r="E53" i="18"/>
  <c r="E52" i="18"/>
  <c r="D42" i="18"/>
  <c r="D40" i="18"/>
  <c r="D41" i="18" s="1"/>
  <c r="E47" i="18" s="1"/>
  <c r="D38" i="18"/>
  <c r="D39" i="18" s="1"/>
  <c r="E46" i="18" s="1"/>
  <c r="D36" i="18"/>
  <c r="D37" i="18" s="1"/>
  <c r="E45" i="18" s="1"/>
  <c r="D30" i="18"/>
  <c r="D29" i="18"/>
  <c r="E28" i="18"/>
  <c r="E32" i="18" s="1"/>
  <c r="D27" i="18"/>
  <c r="E27" i="18" s="1"/>
  <c r="D26" i="18"/>
  <c r="E26" i="18" s="1"/>
  <c r="E25" i="18"/>
  <c r="D24" i="18"/>
  <c r="E24" i="18" s="1"/>
  <c r="D23" i="18"/>
  <c r="E23" i="18" s="1"/>
  <c r="D22" i="18"/>
  <c r="E22" i="18" s="1"/>
  <c r="E21" i="18"/>
  <c r="E19" i="18"/>
  <c r="E18" i="18"/>
  <c r="D17" i="18"/>
  <c r="E16" i="18"/>
  <c r="E15" i="18"/>
  <c r="E14" i="18"/>
  <c r="E12" i="18"/>
  <c r="E10" i="18"/>
  <c r="E6" i="18"/>
  <c r="E63" i="18" l="1"/>
  <c r="E69" i="18"/>
  <c r="E30" i="18"/>
  <c r="E68" i="18"/>
  <c r="E50" i="18"/>
  <c r="E13" i="18"/>
  <c r="E60" i="18"/>
  <c r="E48" i="18"/>
  <c r="E31" i="18"/>
  <c r="E29" i="18"/>
  <c r="D35" i="18"/>
  <c r="E57" i="18"/>
  <c r="E8" i="18"/>
  <c r="E11" i="18"/>
  <c r="E17" i="18"/>
  <c r="E33" i="18"/>
  <c r="E65" i="18"/>
  <c r="E51" i="18" l="1"/>
  <c r="E49" i="18"/>
  <c r="E9" i="18"/>
  <c r="E61" i="18"/>
  <c r="E44" i="18"/>
  <c r="E43" i="18"/>
  <c r="G75" i="18" l="1"/>
  <c r="G78" i="18" l="1"/>
  <c r="G79" i="18" s="1"/>
  <c r="G80" i="18" l="1"/>
  <c r="G81" i="18" s="1"/>
  <c r="G82" i="18" l="1"/>
  <c r="G83" i="18" s="1"/>
  <c r="G86" i="18" l="1"/>
  <c r="G87" i="18" s="1"/>
</calcChain>
</file>

<file path=xl/comments1.xml><?xml version="1.0" encoding="utf-8"?>
<comments xmlns="http://schemas.openxmlformats.org/spreadsheetml/2006/main">
  <authors>
    <author>Author</author>
  </authors>
  <commentList>
    <comment ref="B51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qviSa-cementis xsnari   m-200</t>
        </r>
      </text>
    </comment>
    <comment ref="C51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kbm</t>
        </r>
      </text>
    </comment>
    <comment ref="D51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0,036</t>
        </r>
      </text>
    </comment>
    <comment ref="B56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qviSa-cementis xsnari   m-200</t>
        </r>
      </text>
    </comment>
    <comment ref="C56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kbm</t>
        </r>
      </text>
    </comment>
    <comment ref="D56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0,036</t>
        </r>
      </text>
    </comment>
    <comment ref="B68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qviSa-cementis xsnari   m-200</t>
        </r>
      </text>
    </comment>
    <comment ref="C68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kbm</t>
        </r>
      </text>
    </comment>
    <comment ref="D68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0,036</t>
        </r>
      </text>
    </comment>
  </commentList>
</comments>
</file>

<file path=xl/sharedStrings.xml><?xml version="1.0" encoding="utf-8"?>
<sst xmlns="http://schemas.openxmlformats.org/spreadsheetml/2006/main" count="180" uniqueCount="109">
  <si>
    <t>სულ</t>
  </si>
  <si>
    <t>gauTvaliswinebeli xarjebi</t>
  </si>
  <si>
    <t>dRg</t>
  </si>
  <si>
    <t xml:space="preserve">გეგმიური დაგროვება  </t>
  </si>
  <si>
    <t xml:space="preserve">ზედნადები ხარჯები  </t>
  </si>
  <si>
    <t>kbm</t>
  </si>
  <si>
    <t>tn</t>
  </si>
  <si>
    <t>lari</t>
  </si>
  <si>
    <t>Sromis danaxarjebi</t>
  </si>
  <si>
    <t>sxva manqanebi</t>
  </si>
  <si>
    <t>kac/sT</t>
  </si>
  <si>
    <t>3</t>
  </si>
  <si>
    <t>samSeneblo nagvis datvirTva xeliT avtoTviTmclelze</t>
  </si>
  <si>
    <t>10%</t>
  </si>
  <si>
    <t>8%</t>
  </si>
  <si>
    <t>18%</t>
  </si>
  <si>
    <t>2</t>
  </si>
  <si>
    <r>
      <t>m</t>
    </r>
    <r>
      <rPr>
        <vertAlign val="superscript"/>
        <sz val="10"/>
        <rFont val="AcadNusx"/>
      </rPr>
      <t>3</t>
    </r>
  </si>
  <si>
    <t>tona</t>
  </si>
  <si>
    <r>
      <t>m</t>
    </r>
    <r>
      <rPr>
        <vertAlign val="superscript"/>
        <sz val="10"/>
        <rFont val="AcadNusx"/>
      </rPr>
      <t>2</t>
    </r>
  </si>
  <si>
    <t>kg.</t>
  </si>
  <si>
    <t>1</t>
  </si>
  <si>
    <t>sul pirdapiri danaxarjebi</t>
  </si>
  <si>
    <t>jami</t>
  </si>
  <si>
    <t>samSeneblo masalis transportirebis xarjebi (samS. masalis Rirebulebidan)</t>
  </si>
  <si>
    <t>4</t>
  </si>
  <si>
    <t>5</t>
  </si>
  <si>
    <t>sxva masalebi</t>
  </si>
  <si>
    <t>14</t>
  </si>
  <si>
    <t>dagrovebiTi sapensio gadasaxadi (xelfasidan)</t>
  </si>
  <si>
    <t>betoni b.10</t>
  </si>
  <si>
    <t xml:space="preserve">samSeneblo nagvis gatana 25-30 km-ze </t>
  </si>
  <si>
    <t>6</t>
  </si>
  <si>
    <t>betoni b.25</t>
  </si>
  <si>
    <t>tn.</t>
  </si>
  <si>
    <t>grZ.m.</t>
  </si>
  <si>
    <t>amwe - kranis momsaxureoba 10t</t>
  </si>
  <si>
    <t>m/sT</t>
  </si>
  <si>
    <t>liTonis dekoratiuli moajiri</t>
  </si>
  <si>
    <t>liTonis konstruqcia samontaJo</t>
  </si>
  <si>
    <t>liTonis konstruqciebis SeRebva antikoroziuli saRebaviT</t>
  </si>
  <si>
    <t>antikoroziuli saRebavi</t>
  </si>
  <si>
    <t>olifa</t>
  </si>
  <si>
    <t>saproeqto teritoriis dasufTaveba narCenebis Segroveba, gamotana, avtoTviTmclelze dasatvirTavad</t>
  </si>
  <si>
    <t>qvabulis damuSaveba (IV-V kat grunti) monoliTuri rk betonis rigelebis mosawyobad</t>
  </si>
  <si>
    <t>7</t>
  </si>
  <si>
    <t>8</t>
  </si>
  <si>
    <t>9</t>
  </si>
  <si>
    <r>
      <t xml:space="preserve">liTonis moajiris mowyoba - rk.betonis filaSi Caankereba      </t>
    </r>
    <r>
      <rPr>
        <sz val="11"/>
        <rFont val="AcadNusx"/>
      </rPr>
      <t>(moc eskizis mixedviT)</t>
    </r>
  </si>
  <si>
    <t>webocementi yinvagamZle</t>
  </si>
  <si>
    <t>10</t>
  </si>
  <si>
    <t>kvm</t>
  </si>
  <si>
    <t xml:space="preserve">armatura АIII </t>
  </si>
  <si>
    <t>zedmeti gruntis datvirTva xeliT avtoTviTmclelze</t>
  </si>
  <si>
    <t>t</t>
  </si>
  <si>
    <t>zedmeti gruntis transportireba 25-30km manZilze da gatana</t>
  </si>
  <si>
    <t>g/m</t>
  </si>
  <si>
    <t xml:space="preserve">kv mili 30*60*3    </t>
  </si>
  <si>
    <t xml:space="preserve">kv mili 30*60*2    </t>
  </si>
  <si>
    <t>kv mili 20*20*1,5   biji 200mm</t>
  </si>
  <si>
    <t>foladis furceli 10mm</t>
  </si>
  <si>
    <t>c</t>
  </si>
  <si>
    <t>*</t>
  </si>
  <si>
    <t>moculoba</t>
  </si>
  <si>
    <t>betonis mosamzadebeli fenis mowyoba, rk.betonis monoliTuri filis qveS (yvela damxmare masalis gaTvaliswinebiT)</t>
  </si>
  <si>
    <t>monoliTuri rk.betonis ganivi rigelebis mowyoba (ყველა დამხმარე მასალის გათვალისწინებით)</t>
  </si>
  <si>
    <t>monoliTuri rk betonis kibis filisa da cokolis mowyoba(ყველა დამხმარე მასალის გათვალისწინებით)</t>
  </si>
  <si>
    <t>liTonis konstruqciebis SeRebva antikoroziuli saRebaviT (ყველა დამხმარე მასალის გათვალისწინებით)</t>
  </si>
  <si>
    <t>კგ</t>
  </si>
  <si>
    <t>m3</t>
  </si>
  <si>
    <t>ქვიშა-ცემენტის ხსნარი MMm-100</t>
  </si>
  <si>
    <t>KGკგ</t>
  </si>
  <si>
    <t>კვ მილი 30*60*3 (27,3 გრძ.მ)</t>
  </si>
  <si>
    <t>კვ მილი 30*60*2 (105 გრძ.მ)</t>
  </si>
  <si>
    <t>კვ მილი 20*20*1.5 ბიჯი 200მმ (212.65 გრძ.მ)</t>
  </si>
  <si>
    <t>qvabulis damuSaveba (IV-V kat grunti) qoTnebis monoliTuri rk betonis kedlis mosawyobad</t>
  </si>
  <si>
    <t>betonis mosamzadebeli fenis mowyoba, rk.betonis monoliTuri kedlis qveS ( ყველა დამხმარე მასალის ათვალისწინებით)</t>
  </si>
  <si>
    <t>qoTnebis rk.betonis kedlebis mowyoba ( ყველა დამხმარე მასალის ათვალისწინებით)</t>
  </si>
  <si>
    <t>teritoriis dasufTaveba, samSeneblo  narCenebis Segroveba, gamotana, avtoTviTmclelze dasatvirTavad</t>
  </si>
  <si>
    <r>
      <t>m</t>
    </r>
    <r>
      <rPr>
        <vertAlign val="superscript"/>
        <sz val="10"/>
        <color theme="1"/>
        <rFont val="AcadNusx"/>
      </rPr>
      <t>3</t>
    </r>
  </si>
  <si>
    <t xml:space="preserve">kibis safexurebisa da baqnebis mopirkeთeba bunebrivi bazaltis filiT </t>
  </si>
  <si>
    <t xml:space="preserve">bazaltis fila 30mm sisqis (horizontalur nawilSi) </t>
  </si>
  <si>
    <r>
      <t>m</t>
    </r>
    <r>
      <rPr>
        <vertAlign val="superscript"/>
        <sz val="10"/>
        <color theme="1"/>
        <rFont val="AcadNusx"/>
      </rPr>
      <t>2</t>
    </r>
  </si>
  <si>
    <t xml:space="preserve">bazaltis fila 20-25mm sisqis (vertikalur nawilSi) </t>
  </si>
  <si>
    <t>cokolis horizontaluri da vertikaluri sibrtyeebis mopirkeთeba bazaltis filiT</t>
  </si>
  <si>
    <t>bazaltis fila  20-25mm sisqis</t>
  </si>
  <si>
    <t xml:space="preserve">bazaltis fila 20-25mm sisqis (horizontalur nawilSi da kedlis Tavze) </t>
  </si>
  <si>
    <t>ლითონის მოაჯირის მოწყობა-რკ.ბეტონის ფილაში ჩაანკერებით (ყველა დამხმარე მასალის გათვალისწინებით)</t>
  </si>
  <si>
    <t>11</t>
  </si>
  <si>
    <t>12</t>
  </si>
  <si>
    <t>13</t>
  </si>
  <si>
    <t>15</t>
  </si>
  <si>
    <t>16</t>
  </si>
  <si>
    <t>17</t>
  </si>
  <si>
    <t>18</t>
  </si>
  <si>
    <t>19</t>
  </si>
  <si>
    <t>betoni B25</t>
  </si>
  <si>
    <t>armatura A-III</t>
  </si>
  <si>
    <t>armatura A-I</t>
  </si>
  <si>
    <t xml:space="preserve">armatura A-III </t>
  </si>
  <si>
    <t xml:space="preserve">betoni B7.5 </t>
  </si>
  <si>
    <t>ankeri d-10 L=150</t>
  </si>
  <si>
    <t>#</t>
  </si>
  <si>
    <t xml:space="preserve">erTeulis fasi </t>
  </si>
  <si>
    <t>ganzomileba</t>
  </si>
  <si>
    <t>samuSaos dasaxaleba</t>
  </si>
  <si>
    <t>qoTnebis rk.betonis gare kelebis zedapirebis mopirkeTeba bunebrivi bazaltis filiT</t>
  </si>
  <si>
    <t xml:space="preserve"> orTaWalis quCa #73a-77-is mimdebared სკვერის გასწვრივ
 monoliTuri kibis   mowyoba</t>
  </si>
  <si>
    <r>
      <t xml:space="preserve">დანართი </t>
    </r>
    <r>
      <rPr>
        <b/>
        <sz val="11"/>
        <color theme="1"/>
        <rFont val="Calibri"/>
        <family val="2"/>
      </rPr>
      <t>№</t>
    </r>
    <r>
      <rPr>
        <b/>
        <sz val="9.9"/>
        <color theme="1"/>
        <rFont val="AcadNusx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</si>
</sst>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.00\ _₾_-;\-* #,##0.00\ _₾_-;_-* &quot;-&quot;??\ _₾_-;_-@_-"/>
    <numFmt numFmtId="166" formatCode="0.0"/>
    <numFmt numFmtId="167" formatCode="0.000"/>
    <numFmt numFmtId="168" formatCode="_-* #,##0.00_р_._-;\-* #,##0.00_р_._-;_-* &quot;-&quot;??_р_._-;_-@_-"/>
    <numFmt numFmtId="169" formatCode="_-* #,##0.00_-;\-* #,##0.00_-;_-* &quot;-&quot;??_-;_-@_-"/>
    <numFmt numFmtId="170" formatCode="_-* #,##0.000_-;\-* #,##0.000_-;_-* &quot;-&quot;??_-;_-@_-"/>
    <numFmt numFmtId="171" formatCode="_-* #,##0.0000_-;\-* #,##0.0000_-;_-* &quot;-&quot;??_-;_-@_-"/>
  </numFmts>
  <fonts count="7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AcadNusx"/>
    </font>
    <font>
      <sz val="10"/>
      <color theme="1"/>
      <name val="AcadNusx"/>
    </font>
    <font>
      <sz val="10"/>
      <name val="AcadNusx"/>
    </font>
    <font>
      <b/>
      <sz val="12"/>
      <name val="AcadNusx"/>
    </font>
    <font>
      <b/>
      <sz val="11"/>
      <color theme="1"/>
      <name val="AcadMtav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sz val="11"/>
      <color theme="1"/>
      <name val="AcadNusx"/>
    </font>
    <font>
      <b/>
      <sz val="11"/>
      <color theme="1"/>
      <name val="AcadNusx"/>
    </font>
    <font>
      <b/>
      <sz val="10"/>
      <color theme="1"/>
      <name val="AcadNusx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b/>
      <sz val="11"/>
      <name val="AcadNusx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0"/>
      <color rgb="FF000000"/>
      <name val="AcadNusx"/>
    </font>
    <font>
      <b/>
      <sz val="11"/>
      <color rgb="FF000000"/>
      <name val="AcadNusx"/>
    </font>
    <font>
      <sz val="11"/>
      <color rgb="FF000000"/>
      <name val="AcadNusx"/>
    </font>
    <font>
      <vertAlign val="superscript"/>
      <sz val="10"/>
      <name val="AcadNusx"/>
    </font>
    <font>
      <b/>
      <sz val="11"/>
      <color rgb="FFFF0000"/>
      <name val="AcadNusx"/>
    </font>
    <font>
      <sz val="11.5"/>
      <color rgb="FF333333"/>
      <name val="AcadNusx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name val="AcadNusx"/>
    </font>
    <font>
      <vertAlign val="superscript"/>
      <sz val="10"/>
      <color theme="1"/>
      <name val="AcadNusx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</font>
    <font>
      <b/>
      <sz val="9.9"/>
      <color theme="1"/>
      <name val="AcadNusx"/>
    </font>
    <font>
      <b/>
      <sz val="12"/>
      <color theme="1"/>
      <name val="AcadNusx"/>
    </font>
  </fonts>
  <fills count="2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900">
    <xf numFmtId="0" fontId="0" fillId="0" borderId="0"/>
    <xf numFmtId="165" fontId="7" fillId="0" borderId="0" applyFont="0" applyFill="0" applyBorder="0" applyAlignment="0" applyProtection="0"/>
    <xf numFmtId="0" fontId="8" fillId="0" borderId="0"/>
    <xf numFmtId="0" fontId="13" fillId="0" borderId="0"/>
    <xf numFmtId="0" fontId="15" fillId="0" borderId="0"/>
    <xf numFmtId="0" fontId="17" fillId="0" borderId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2" borderId="0" applyNumberFormat="0" applyBorder="0" applyAlignment="0" applyProtection="0"/>
    <xf numFmtId="0" fontId="38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8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8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8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8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38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38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8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8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38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8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38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39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0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41" fillId="22" borderId="3" applyNumberFormat="0" applyAlignment="0" applyProtection="0"/>
    <xf numFmtId="0" fontId="23" fillId="22" borderId="3" applyNumberFormat="0" applyAlignment="0" applyProtection="0"/>
    <xf numFmtId="0" fontId="23" fillId="22" borderId="3" applyNumberFormat="0" applyAlignment="0" applyProtection="0"/>
    <xf numFmtId="0" fontId="23" fillId="22" borderId="3" applyNumberFormat="0" applyAlignment="0" applyProtection="0"/>
    <xf numFmtId="0" fontId="23" fillId="22" borderId="3" applyNumberFormat="0" applyAlignment="0" applyProtection="0"/>
    <xf numFmtId="0" fontId="23" fillId="22" borderId="3" applyNumberFormat="0" applyAlignment="0" applyProtection="0"/>
    <xf numFmtId="0" fontId="23" fillId="22" borderId="3" applyNumberFormat="0" applyAlignment="0" applyProtection="0"/>
    <xf numFmtId="0" fontId="23" fillId="22" borderId="3" applyNumberFormat="0" applyAlignment="0" applyProtection="0"/>
    <xf numFmtId="0" fontId="23" fillId="22" borderId="3" applyNumberFormat="0" applyAlignment="0" applyProtection="0"/>
    <xf numFmtId="0" fontId="23" fillId="22" borderId="3" applyNumberFormat="0" applyAlignment="0" applyProtection="0"/>
    <xf numFmtId="0" fontId="23" fillId="22" borderId="3" applyNumberFormat="0" applyAlignment="0" applyProtection="0"/>
    <xf numFmtId="0" fontId="23" fillId="22" borderId="3" applyNumberFormat="0" applyAlignment="0" applyProtection="0"/>
    <xf numFmtId="0" fontId="23" fillId="22" borderId="3" applyNumberFormat="0" applyAlignment="0" applyProtection="0"/>
    <xf numFmtId="0" fontId="23" fillId="22" borderId="3" applyNumberFormat="0" applyAlignment="0" applyProtection="0"/>
    <xf numFmtId="43" fontId="17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7" fillId="0" borderId="0" applyFont="0" applyFill="0" applyBorder="0" applyAlignment="0" applyProtection="0"/>
    <xf numFmtId="166" fontId="55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7" fillId="0" borderId="0" applyFont="0" applyFill="0" applyBorder="0" applyAlignment="0" applyProtection="0"/>
    <xf numFmtId="166" fontId="55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4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45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46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7" fillId="8" borderId="2" applyNumberFormat="0" applyAlignment="0" applyProtection="0"/>
    <xf numFmtId="0" fontId="29" fillId="8" borderId="2" applyNumberFormat="0" applyAlignment="0" applyProtection="0"/>
    <xf numFmtId="0" fontId="29" fillId="8" borderId="2" applyNumberFormat="0" applyAlignment="0" applyProtection="0"/>
    <xf numFmtId="0" fontId="29" fillId="8" borderId="2" applyNumberFormat="0" applyAlignment="0" applyProtection="0"/>
    <xf numFmtId="0" fontId="29" fillId="8" borderId="2" applyNumberFormat="0" applyAlignment="0" applyProtection="0"/>
    <xf numFmtId="0" fontId="29" fillId="8" borderId="2" applyNumberFormat="0" applyAlignment="0" applyProtection="0"/>
    <xf numFmtId="0" fontId="29" fillId="8" borderId="2" applyNumberFormat="0" applyAlignment="0" applyProtection="0"/>
    <xf numFmtId="0" fontId="29" fillId="8" borderId="2" applyNumberFormat="0" applyAlignment="0" applyProtection="0"/>
    <xf numFmtId="0" fontId="29" fillId="8" borderId="2" applyNumberFormat="0" applyAlignment="0" applyProtection="0"/>
    <xf numFmtId="0" fontId="29" fillId="8" borderId="2" applyNumberFormat="0" applyAlignment="0" applyProtection="0"/>
    <xf numFmtId="0" fontId="29" fillId="8" borderId="2" applyNumberFormat="0" applyAlignment="0" applyProtection="0"/>
    <xf numFmtId="0" fontId="29" fillId="8" borderId="2" applyNumberFormat="0" applyAlignment="0" applyProtection="0"/>
    <xf numFmtId="0" fontId="29" fillId="8" borderId="2" applyNumberFormat="0" applyAlignment="0" applyProtection="0"/>
    <xf numFmtId="0" fontId="29" fillId="8" borderId="2" applyNumberFormat="0" applyAlignment="0" applyProtection="0"/>
    <xf numFmtId="0" fontId="48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49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32" fillId="0" borderId="0"/>
    <xf numFmtId="0" fontId="17" fillId="0" borderId="0"/>
    <xf numFmtId="0" fontId="56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57" fillId="0" borderId="0"/>
    <xf numFmtId="0" fontId="13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8" fillId="0" borderId="0"/>
    <xf numFmtId="0" fontId="8" fillId="0" borderId="0"/>
    <xf numFmtId="0" fontId="8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4" borderId="8" applyNumberFormat="0" applyFont="0" applyAlignment="0" applyProtection="0"/>
    <xf numFmtId="0" fontId="13" fillId="24" borderId="8" applyNumberFormat="0" applyFont="0" applyAlignment="0" applyProtection="0"/>
    <xf numFmtId="0" fontId="13" fillId="24" borderId="8" applyNumberFormat="0" applyFont="0" applyAlignment="0" applyProtection="0"/>
    <xf numFmtId="0" fontId="13" fillId="24" borderId="8" applyNumberFormat="0" applyFont="0" applyAlignment="0" applyProtection="0"/>
    <xf numFmtId="0" fontId="13" fillId="24" borderId="8" applyNumberFormat="0" applyFont="0" applyAlignment="0" applyProtection="0"/>
    <xf numFmtId="0" fontId="13" fillId="24" borderId="8" applyNumberFormat="0" applyFont="0" applyAlignment="0" applyProtection="0"/>
    <xf numFmtId="0" fontId="13" fillId="24" borderId="8" applyNumberFormat="0" applyFont="0" applyAlignment="0" applyProtection="0"/>
    <xf numFmtId="0" fontId="13" fillId="24" borderId="8" applyNumberFormat="0" applyFont="0" applyAlignment="0" applyProtection="0"/>
    <xf numFmtId="0" fontId="13" fillId="24" borderId="8" applyNumberFormat="0" applyFont="0" applyAlignment="0" applyProtection="0"/>
    <xf numFmtId="0" fontId="13" fillId="24" borderId="8" applyNumberFormat="0" applyFont="0" applyAlignment="0" applyProtection="0"/>
    <xf numFmtId="0" fontId="13" fillId="24" borderId="8" applyNumberFormat="0" applyFont="0" applyAlignment="0" applyProtection="0"/>
    <xf numFmtId="0" fontId="13" fillId="24" borderId="8" applyNumberFormat="0" applyFont="0" applyAlignment="0" applyProtection="0"/>
    <xf numFmtId="0" fontId="13" fillId="24" borderId="8" applyNumberFormat="0" applyFont="0" applyAlignment="0" applyProtection="0"/>
    <xf numFmtId="0" fontId="13" fillId="24" borderId="8" applyNumberFormat="0" applyFont="0" applyAlignment="0" applyProtection="0"/>
    <xf numFmtId="0" fontId="50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4" fillId="0" borderId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8" fillId="0" borderId="0"/>
    <xf numFmtId="0" fontId="17" fillId="0" borderId="0"/>
    <xf numFmtId="0" fontId="13" fillId="0" borderId="0"/>
    <xf numFmtId="0" fontId="13" fillId="0" borderId="0"/>
    <xf numFmtId="0" fontId="55" fillId="0" borderId="0"/>
    <xf numFmtId="0" fontId="1" fillId="0" borderId="0"/>
    <xf numFmtId="0" fontId="1" fillId="0" borderId="0"/>
    <xf numFmtId="0" fontId="13" fillId="0" borderId="0"/>
    <xf numFmtId="0" fontId="59" fillId="2" borderId="0" applyNumberFormat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8" fillId="0" borderId="0" applyFont="0" applyFill="0" applyBorder="0" applyAlignment="0" applyProtection="0"/>
  </cellStyleXfs>
  <cellXfs count="108">
    <xf numFmtId="0" fontId="0" fillId="0" borderId="0" xfId="0"/>
    <xf numFmtId="0" fontId="10" fillId="0" borderId="0" xfId="0" applyFont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/>
    <xf numFmtId="2" fontId="10" fillId="0" borderId="1" xfId="0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3" applyNumberFormat="1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 vertical="center" wrapText="1"/>
    </xf>
    <xf numFmtId="49" fontId="16" fillId="0" borderId="1" xfId="3" applyNumberFormat="1" applyFont="1" applyFill="1" applyBorder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0" fontId="10" fillId="0" borderId="0" xfId="0" applyNumberFormat="1" applyFont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3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/>
    <xf numFmtId="49" fontId="11" fillId="0" borderId="1" xfId="0" applyNumberFormat="1" applyFont="1" applyBorder="1" applyAlignment="1">
      <alignment horizontal="left" vertical="center" wrapText="1"/>
    </xf>
    <xf numFmtId="49" fontId="16" fillId="0" borderId="1" xfId="2" applyNumberFormat="1" applyFont="1" applyFill="1" applyBorder="1" applyAlignment="1" applyProtection="1">
      <alignment horizontal="left" vertical="center" wrapText="1"/>
    </xf>
    <xf numFmtId="49" fontId="16" fillId="0" borderId="1" xfId="0" applyNumberFormat="1" applyFont="1" applyFill="1" applyBorder="1" applyAlignment="1" applyProtection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 wrapText="1"/>
    </xf>
    <xf numFmtId="49" fontId="0" fillId="0" borderId="0" xfId="0" applyNumberFormat="1" applyFont="1"/>
    <xf numFmtId="49" fontId="1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9" fontId="12" fillId="0" borderId="0" xfId="0" applyNumberFormat="1" applyFont="1" applyAlignment="1">
      <alignment vertical="center" wrapText="1"/>
    </xf>
    <xf numFmtId="0" fontId="12" fillId="0" borderId="0" xfId="0" applyNumberFormat="1" applyFont="1" applyAlignment="1">
      <alignment vertical="center" wrapText="1"/>
    </xf>
    <xf numFmtId="49" fontId="9" fillId="25" borderId="1" xfId="0" applyNumberFormat="1" applyFont="1" applyFill="1" applyBorder="1" applyAlignment="1">
      <alignment horizontal="left" vertical="center" wrapText="1"/>
    </xf>
    <xf numFmtId="49" fontId="4" fillId="25" borderId="1" xfId="0" applyNumberFormat="1" applyFont="1" applyFill="1" applyBorder="1" applyAlignment="1">
      <alignment horizontal="center" vertical="center" wrapText="1"/>
    </xf>
    <xf numFmtId="49" fontId="16" fillId="0" borderId="1" xfId="634" applyNumberFormat="1" applyFont="1" applyFill="1" applyBorder="1" applyAlignment="1">
      <alignment horizontal="left" vertical="center" wrapText="1"/>
    </xf>
    <xf numFmtId="0" fontId="9" fillId="0" borderId="1" xfId="634" applyNumberFormat="1" applyFont="1" applyFill="1" applyBorder="1" applyAlignment="1">
      <alignment horizontal="center" vertical="center" wrapText="1"/>
    </xf>
    <xf numFmtId="49" fontId="9" fillId="0" borderId="1" xfId="634" applyNumberFormat="1" applyFont="1" applyFill="1" applyBorder="1" applyAlignment="1">
      <alignment horizontal="left" vertical="center" wrapText="1"/>
    </xf>
    <xf numFmtId="0" fontId="9" fillId="0" borderId="1" xfId="683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9" fillId="25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Alignment="1">
      <alignment horizontal="center" vertical="top" wrapText="1"/>
    </xf>
    <xf numFmtId="0" fontId="4" fillId="25" borderId="1" xfId="0" applyNumberFormat="1" applyFont="1" applyFill="1" applyBorder="1" applyAlignment="1">
      <alignment horizontal="center" vertical="center" wrapText="1"/>
    </xf>
    <xf numFmtId="0" fontId="16" fillId="0" borderId="1" xfId="634" applyNumberFormat="1" applyFont="1" applyBorder="1" applyAlignment="1">
      <alignment horizontal="left" vertical="center" wrapText="1"/>
    </xf>
    <xf numFmtId="0" fontId="9" fillId="0" borderId="1" xfId="634" applyNumberFormat="1" applyFont="1" applyBorder="1" applyAlignment="1">
      <alignment horizontal="center" vertical="center" wrapText="1"/>
    </xf>
    <xf numFmtId="0" fontId="9" fillId="0" borderId="1" xfId="634" applyNumberFormat="1" applyFont="1" applyBorder="1" applyAlignment="1">
      <alignment horizontal="left" vertical="center" wrapText="1"/>
    </xf>
    <xf numFmtId="0" fontId="11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12" fillId="25" borderId="1" xfId="0" applyNumberFormat="1" applyFont="1" applyFill="1" applyBorder="1" applyAlignment="1">
      <alignment horizontal="center" vertical="center" wrapText="1"/>
    </xf>
    <xf numFmtId="49" fontId="4" fillId="25" borderId="1" xfId="3" applyNumberFormat="1" applyFont="1" applyFill="1" applyBorder="1" applyAlignment="1">
      <alignment horizontal="center" vertical="center" wrapText="1"/>
    </xf>
    <xf numFmtId="49" fontId="4" fillId="25" borderId="1" xfId="683" applyNumberFormat="1" applyFont="1" applyFill="1" applyBorder="1" applyAlignment="1">
      <alignment horizontal="center" vertical="center" wrapText="1"/>
    </xf>
    <xf numFmtId="49" fontId="4" fillId="25" borderId="1" xfId="634" applyNumberFormat="1" applyFont="1" applyFill="1" applyBorder="1" applyAlignment="1">
      <alignment horizontal="center" vertical="center" wrapText="1"/>
    </xf>
    <xf numFmtId="49" fontId="3" fillId="25" borderId="1" xfId="0" applyNumberFormat="1" applyFont="1" applyFill="1" applyBorder="1" applyAlignment="1">
      <alignment horizontal="center" vertical="center" wrapText="1"/>
    </xf>
    <xf numFmtId="49" fontId="11" fillId="0" borderId="1" xfId="3" applyNumberFormat="1" applyFont="1" applyFill="1" applyBorder="1" applyAlignment="1">
      <alignment vertical="center" wrapText="1"/>
    </xf>
    <xf numFmtId="49" fontId="10" fillId="0" borderId="1" xfId="3" applyNumberFormat="1" applyFont="1" applyFill="1" applyBorder="1" applyAlignment="1">
      <alignment horizontal="left" vertical="center" wrapText="1"/>
    </xf>
    <xf numFmtId="49" fontId="3" fillId="25" borderId="1" xfId="3" applyNumberFormat="1" applyFont="1" applyFill="1" applyBorder="1" applyAlignment="1">
      <alignment horizontal="center" vertical="center" wrapText="1"/>
    </xf>
    <xf numFmtId="0" fontId="10" fillId="0" borderId="1" xfId="3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 applyProtection="1">
      <alignment horizontal="left" vertical="center" wrapText="1"/>
    </xf>
    <xf numFmtId="0" fontId="3" fillId="0" borderId="1" xfId="2" applyNumberFormat="1" applyFont="1" applyFill="1" applyBorder="1" applyAlignment="1" applyProtection="1">
      <alignment horizontal="center" vertical="center" wrapText="1"/>
    </xf>
    <xf numFmtId="49" fontId="3" fillId="25" borderId="1" xfId="0" applyNumberFormat="1" applyFont="1" applyFill="1" applyBorder="1" applyAlignment="1">
      <alignment horizontal="center" vertical="top" wrapText="1"/>
    </xf>
    <xf numFmtId="49" fontId="11" fillId="25" borderId="1" xfId="0" applyNumberFormat="1" applyFont="1" applyFill="1" applyBorder="1" applyAlignment="1">
      <alignment horizontal="center" vertical="center" wrapText="1"/>
    </xf>
    <xf numFmtId="0" fontId="12" fillId="25" borderId="1" xfId="0" applyNumberFormat="1" applyFont="1" applyFill="1" applyBorder="1" applyAlignment="1">
      <alignment horizontal="center" vertical="center" wrapText="1"/>
    </xf>
    <xf numFmtId="0" fontId="11" fillId="25" borderId="1" xfId="0" applyNumberFormat="1" applyFont="1" applyFill="1" applyBorder="1" applyAlignment="1">
      <alignment horizontal="center" vertical="center" wrapText="1"/>
    </xf>
    <xf numFmtId="2" fontId="11" fillId="25" borderId="1" xfId="0" applyNumberFormat="1" applyFont="1" applyFill="1" applyBorder="1" applyAlignment="1">
      <alignment horizontal="center" vertical="center" wrapText="1"/>
    </xf>
    <xf numFmtId="49" fontId="60" fillId="25" borderId="1" xfId="0" applyNumberFormat="1" applyFont="1" applyFill="1" applyBorder="1" applyAlignment="1">
      <alignment horizontal="center" vertical="top" wrapText="1"/>
    </xf>
    <xf numFmtId="49" fontId="11" fillId="25" borderId="1" xfId="0" applyNumberFormat="1" applyFont="1" applyFill="1" applyBorder="1" applyAlignment="1">
      <alignment vertical="center" wrapText="1"/>
    </xf>
    <xf numFmtId="0" fontId="5" fillId="25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49" fontId="4" fillId="25" borderId="1" xfId="0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49" fontId="70" fillId="0" borderId="1" xfId="0" applyNumberFormat="1" applyFont="1" applyFill="1" applyBorder="1" applyAlignment="1">
      <alignment horizontal="center" vertical="center" wrapText="1"/>
    </xf>
    <xf numFmtId="49" fontId="70" fillId="0" borderId="1" xfId="0" applyNumberFormat="1" applyFont="1" applyBorder="1" applyAlignment="1">
      <alignment horizontal="center" vertical="center" wrapText="1"/>
    </xf>
    <xf numFmtId="49" fontId="10" fillId="25" borderId="1" xfId="0" applyNumberFormat="1" applyFont="1" applyFill="1" applyBorder="1" applyAlignment="1">
      <alignment horizontal="left" vertical="center" wrapText="1"/>
    </xf>
    <xf numFmtId="0" fontId="10" fillId="25" borderId="1" xfId="0" applyNumberFormat="1" applyFont="1" applyFill="1" applyBorder="1" applyAlignment="1">
      <alignment horizontal="center" vertical="center" wrapText="1"/>
    </xf>
    <xf numFmtId="49" fontId="9" fillId="0" borderId="1" xfId="634" applyNumberFormat="1" applyFont="1" applyFill="1" applyBorder="1" applyAlignment="1">
      <alignment vertical="center" wrapText="1"/>
    </xf>
    <xf numFmtId="49" fontId="68" fillId="25" borderId="1" xfId="0" applyNumberFormat="1" applyFont="1" applyFill="1" applyBorder="1" applyAlignment="1">
      <alignment vertical="center" wrapText="1"/>
    </xf>
    <xf numFmtId="49" fontId="10" fillId="25" borderId="1" xfId="0" applyNumberFormat="1" applyFont="1" applyFill="1" applyBorder="1" applyAlignment="1">
      <alignment vertical="center" wrapText="1"/>
    </xf>
    <xf numFmtId="49" fontId="16" fillId="0" borderId="1" xfId="0" applyNumberFormat="1" applyFont="1" applyFill="1" applyBorder="1" applyAlignment="1" applyProtection="1">
      <alignment vertical="center" wrapText="1"/>
    </xf>
    <xf numFmtId="49" fontId="16" fillId="0" borderId="1" xfId="0" applyNumberFormat="1" applyFont="1" applyFill="1" applyBorder="1" applyAlignment="1">
      <alignment vertical="center" wrapText="1"/>
    </xf>
    <xf numFmtId="49" fontId="10" fillId="25" borderId="1" xfId="0" applyNumberFormat="1" applyFont="1" applyFill="1" applyBorder="1" applyAlignment="1">
      <alignment horizontal="center" vertical="center" wrapText="1"/>
    </xf>
    <xf numFmtId="9" fontId="61" fillId="25" borderId="1" xfId="0" applyNumberFormat="1" applyFont="1" applyFill="1" applyBorder="1" applyAlignment="1">
      <alignment horizontal="center" vertical="center" wrapText="1"/>
    </xf>
    <xf numFmtId="2" fontId="10" fillId="25" borderId="1" xfId="0" applyNumberFormat="1" applyFont="1" applyFill="1" applyBorder="1" applyAlignment="1">
      <alignment horizontal="center" vertical="center" wrapText="1"/>
    </xf>
    <xf numFmtId="49" fontId="62" fillId="25" borderId="1" xfId="0" applyNumberFormat="1" applyFont="1" applyFill="1" applyBorder="1" applyAlignment="1">
      <alignment horizontal="center" vertical="center" wrapText="1"/>
    </xf>
    <xf numFmtId="49" fontId="60" fillId="25" borderId="1" xfId="0" applyNumberFormat="1" applyFont="1" applyFill="1" applyBorder="1" applyAlignment="1">
      <alignment horizontal="center" vertical="center" wrapText="1"/>
    </xf>
    <xf numFmtId="0" fontId="60" fillId="25" borderId="1" xfId="0" applyNumberFormat="1" applyFont="1" applyFill="1" applyBorder="1" applyAlignment="1">
      <alignment horizontal="center" vertical="center" wrapText="1"/>
    </xf>
    <xf numFmtId="0" fontId="61" fillId="25" borderId="1" xfId="0" applyNumberFormat="1" applyFont="1" applyFill="1" applyBorder="1" applyAlignment="1">
      <alignment horizontal="center" vertical="center" wrapText="1"/>
    </xf>
    <xf numFmtId="2" fontId="62" fillId="25" borderId="1" xfId="0" applyNumberFormat="1" applyFont="1" applyFill="1" applyBorder="1" applyAlignment="1">
      <alignment horizontal="center" vertical="center" wrapText="1"/>
    </xf>
    <xf numFmtId="2" fontId="61" fillId="25" borderId="1" xfId="0" applyNumberFormat="1" applyFont="1" applyFill="1" applyBorder="1" applyAlignment="1">
      <alignment horizontal="center" vertical="center" wrapText="1"/>
    </xf>
    <xf numFmtId="9" fontId="61" fillId="26" borderId="1" xfId="0" applyNumberFormat="1" applyFont="1" applyFill="1" applyBorder="1" applyAlignment="1">
      <alignment horizontal="center" vertical="center" wrapText="1"/>
    </xf>
    <xf numFmtId="0" fontId="61" fillId="26" borderId="1" xfId="0" applyNumberFormat="1" applyFont="1" applyFill="1" applyBorder="1" applyAlignment="1">
      <alignment horizontal="center" vertical="center" wrapText="1"/>
    </xf>
    <xf numFmtId="49" fontId="70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71" fillId="0" borderId="1" xfId="0" applyNumberFormat="1" applyFont="1" applyFill="1" applyBorder="1" applyAlignment="1">
      <alignment horizontal="center" vertical="center" wrapText="1"/>
    </xf>
    <xf numFmtId="49" fontId="71" fillId="0" borderId="1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49" fontId="64" fillId="0" borderId="11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right" vertical="center" wrapText="1"/>
    </xf>
    <xf numFmtId="49" fontId="74" fillId="0" borderId="1" xfId="0" applyNumberFormat="1" applyFont="1" applyBorder="1" applyAlignment="1">
      <alignment horizontal="center" vertical="center" wrapText="1"/>
    </xf>
    <xf numFmtId="0" fontId="74" fillId="0" borderId="1" xfId="0" applyNumberFormat="1" applyFont="1" applyBorder="1" applyAlignment="1">
      <alignment horizontal="center" vertical="center" wrapText="1"/>
    </xf>
    <xf numFmtId="2" fontId="74" fillId="0" borderId="1" xfId="0" applyNumberFormat="1" applyFont="1" applyBorder="1" applyAlignment="1">
      <alignment horizontal="center" vertical="center" wrapText="1"/>
    </xf>
  </cellXfs>
  <cellStyles count="900">
    <cellStyle name="20% - Accent1" xfId="6"/>
    <cellStyle name="20% - Accent1 2" xfId="7"/>
    <cellStyle name="20% - Accent1 2 2" xfId="8"/>
    <cellStyle name="20% - Accent1 2 2 2" xfId="9"/>
    <cellStyle name="20% - Accent1 2 3" xfId="10"/>
    <cellStyle name="20% - Accent1 2 3 2" xfId="11"/>
    <cellStyle name="20% - Accent1 2 4" xfId="12"/>
    <cellStyle name="20% - Accent1 2 4 2" xfId="13"/>
    <cellStyle name="20% - Accent1 2 5" xfId="14"/>
    <cellStyle name="20% - Accent1 2 5 2" xfId="15"/>
    <cellStyle name="20% - Accent1 2 6" xfId="16"/>
    <cellStyle name="20% - Accent1 3" xfId="17"/>
    <cellStyle name="20% - Accent1 3 2" xfId="18"/>
    <cellStyle name="20% - Accent1 4" xfId="19"/>
    <cellStyle name="20% - Accent1 4 2" xfId="20"/>
    <cellStyle name="20% - Accent1 4 2 2" xfId="21"/>
    <cellStyle name="20% - Accent1 4 3" xfId="22"/>
    <cellStyle name="20% - Accent1 5" xfId="23"/>
    <cellStyle name="20% - Accent1 5 2" xfId="24"/>
    <cellStyle name="20% - Accent1 6" xfId="25"/>
    <cellStyle name="20% - Accent1 6 2" xfId="26"/>
    <cellStyle name="20% - Accent1 7" xfId="27"/>
    <cellStyle name="20% - Accent1 7 2" xfId="28"/>
    <cellStyle name="20% - Accent1_Q.W. ADMINISTRACIULI SENOBA" xfId="29"/>
    <cellStyle name="20% - Accent2" xfId="30"/>
    <cellStyle name="20% - Accent2 2" xfId="31"/>
    <cellStyle name="20% - Accent2 2 2" xfId="32"/>
    <cellStyle name="20% - Accent2 2 2 2" xfId="33"/>
    <cellStyle name="20% - Accent2 2 3" xfId="34"/>
    <cellStyle name="20% - Accent2 2 3 2" xfId="35"/>
    <cellStyle name="20% - Accent2 2 4" xfId="36"/>
    <cellStyle name="20% - Accent2 2 4 2" xfId="37"/>
    <cellStyle name="20% - Accent2 2 5" xfId="38"/>
    <cellStyle name="20% - Accent2 2 5 2" xfId="39"/>
    <cellStyle name="20% - Accent2 2 6" xfId="40"/>
    <cellStyle name="20% - Accent2 3" xfId="41"/>
    <cellStyle name="20% - Accent2 3 2" xfId="42"/>
    <cellStyle name="20% - Accent2 4" xfId="43"/>
    <cellStyle name="20% - Accent2 4 2" xfId="44"/>
    <cellStyle name="20% - Accent2 4 2 2" xfId="45"/>
    <cellStyle name="20% - Accent2 4 3" xfId="46"/>
    <cellStyle name="20% - Accent2 5" xfId="47"/>
    <cellStyle name="20% - Accent2 5 2" xfId="48"/>
    <cellStyle name="20% - Accent2 6" xfId="49"/>
    <cellStyle name="20% - Accent2 6 2" xfId="50"/>
    <cellStyle name="20% - Accent2 7" xfId="51"/>
    <cellStyle name="20% - Accent2 7 2" xfId="52"/>
    <cellStyle name="20% - Accent2_Q.W. ADMINISTRACIULI SENOBA" xfId="53"/>
    <cellStyle name="20% - Accent3" xfId="54"/>
    <cellStyle name="20% - Accent3 2" xfId="55"/>
    <cellStyle name="20% - Accent3 2 2" xfId="56"/>
    <cellStyle name="20% - Accent3 2 2 2" xfId="57"/>
    <cellStyle name="20% - Accent3 2 3" xfId="58"/>
    <cellStyle name="20% - Accent3 2 3 2" xfId="59"/>
    <cellStyle name="20% - Accent3 2 4" xfId="60"/>
    <cellStyle name="20% - Accent3 2 4 2" xfId="61"/>
    <cellStyle name="20% - Accent3 2 5" xfId="62"/>
    <cellStyle name="20% - Accent3 2 5 2" xfId="63"/>
    <cellStyle name="20% - Accent3 2 6" xfId="64"/>
    <cellStyle name="20% - Accent3 3" xfId="65"/>
    <cellStyle name="20% - Accent3 3 2" xfId="66"/>
    <cellStyle name="20% - Accent3 4" xfId="67"/>
    <cellStyle name="20% - Accent3 4 2" xfId="68"/>
    <cellStyle name="20% - Accent3 4 2 2" xfId="69"/>
    <cellStyle name="20% - Accent3 4 3" xfId="70"/>
    <cellStyle name="20% - Accent3 5" xfId="71"/>
    <cellStyle name="20% - Accent3 5 2" xfId="72"/>
    <cellStyle name="20% - Accent3 6" xfId="73"/>
    <cellStyle name="20% - Accent3 6 2" xfId="74"/>
    <cellStyle name="20% - Accent3 7" xfId="75"/>
    <cellStyle name="20% - Accent3 7 2" xfId="76"/>
    <cellStyle name="20% - Accent3_Q.W. ADMINISTRACIULI SENOBA" xfId="77"/>
    <cellStyle name="20% - Accent4" xfId="78"/>
    <cellStyle name="20% - Accent4 2" xfId="79"/>
    <cellStyle name="20% - Accent4 2 2" xfId="80"/>
    <cellStyle name="20% - Accent4 2 2 2" xfId="81"/>
    <cellStyle name="20% - Accent4 2 3" xfId="82"/>
    <cellStyle name="20% - Accent4 2 3 2" xfId="83"/>
    <cellStyle name="20% - Accent4 2 4" xfId="84"/>
    <cellStyle name="20% - Accent4 2 4 2" xfId="85"/>
    <cellStyle name="20% - Accent4 2 5" xfId="86"/>
    <cellStyle name="20% - Accent4 2 5 2" xfId="87"/>
    <cellStyle name="20% - Accent4 2 6" xfId="88"/>
    <cellStyle name="20% - Accent4 3" xfId="89"/>
    <cellStyle name="20% - Accent4 3 2" xfId="90"/>
    <cellStyle name="20% - Accent4 4" xfId="91"/>
    <cellStyle name="20% - Accent4 4 2" xfId="92"/>
    <cellStyle name="20% - Accent4 4 2 2" xfId="93"/>
    <cellStyle name="20% - Accent4 4 3" xfId="94"/>
    <cellStyle name="20% - Accent4 5" xfId="95"/>
    <cellStyle name="20% - Accent4 5 2" xfId="96"/>
    <cellStyle name="20% - Accent4 6" xfId="97"/>
    <cellStyle name="20% - Accent4 6 2" xfId="98"/>
    <cellStyle name="20% - Accent4 7" xfId="99"/>
    <cellStyle name="20% - Accent4 7 2" xfId="100"/>
    <cellStyle name="20% - Accent4_Q.W. ADMINISTRACIULI SENOBA" xfId="101"/>
    <cellStyle name="20% - Accent5" xfId="102"/>
    <cellStyle name="20% - Accent5 2" xfId="103"/>
    <cellStyle name="20% - Accent5 2 2" xfId="104"/>
    <cellStyle name="20% - Accent5 2 2 2" xfId="105"/>
    <cellStyle name="20% - Accent5 2 3" xfId="106"/>
    <cellStyle name="20% - Accent5 2 3 2" xfId="107"/>
    <cellStyle name="20% - Accent5 2 4" xfId="108"/>
    <cellStyle name="20% - Accent5 2 4 2" xfId="109"/>
    <cellStyle name="20% - Accent5 2 5" xfId="110"/>
    <cellStyle name="20% - Accent5 2 5 2" xfId="111"/>
    <cellStyle name="20% - Accent5 2 6" xfId="112"/>
    <cellStyle name="20% - Accent5 3" xfId="113"/>
    <cellStyle name="20% - Accent5 3 2" xfId="114"/>
    <cellStyle name="20% - Accent5 4" xfId="115"/>
    <cellStyle name="20% - Accent5 4 2" xfId="116"/>
    <cellStyle name="20% - Accent5 4 2 2" xfId="117"/>
    <cellStyle name="20% - Accent5 4 3" xfId="118"/>
    <cellStyle name="20% - Accent5 5" xfId="119"/>
    <cellStyle name="20% - Accent5 5 2" xfId="120"/>
    <cellStyle name="20% - Accent5 6" xfId="121"/>
    <cellStyle name="20% - Accent5 6 2" xfId="122"/>
    <cellStyle name="20% - Accent5 7" xfId="123"/>
    <cellStyle name="20% - Accent5 7 2" xfId="124"/>
    <cellStyle name="20% - Accent5_Q.W. ADMINISTRACIULI SENOBA" xfId="125"/>
    <cellStyle name="20% - Accent6" xfId="126"/>
    <cellStyle name="20% - Accent6 2" xfId="127"/>
    <cellStyle name="20% - Accent6 2 2" xfId="128"/>
    <cellStyle name="20% - Accent6 2 2 2" xfId="129"/>
    <cellStyle name="20% - Accent6 2 3" xfId="130"/>
    <cellStyle name="20% - Accent6 2 3 2" xfId="131"/>
    <cellStyle name="20% - Accent6 2 4" xfId="132"/>
    <cellStyle name="20% - Accent6 2 4 2" xfId="133"/>
    <cellStyle name="20% - Accent6 2 5" xfId="134"/>
    <cellStyle name="20% - Accent6 2 5 2" xfId="135"/>
    <cellStyle name="20% - Accent6 2 6" xfId="136"/>
    <cellStyle name="20% - Accent6 3" xfId="137"/>
    <cellStyle name="20% - Accent6 3 2" xfId="138"/>
    <cellStyle name="20% - Accent6 4" xfId="139"/>
    <cellStyle name="20% - Accent6 4 2" xfId="140"/>
    <cellStyle name="20% - Accent6 4 2 2" xfId="141"/>
    <cellStyle name="20% - Accent6 4 3" xfId="142"/>
    <cellStyle name="20% - Accent6 5" xfId="143"/>
    <cellStyle name="20% - Accent6 5 2" xfId="144"/>
    <cellStyle name="20% - Accent6 6" xfId="145"/>
    <cellStyle name="20% - Accent6 6 2" xfId="146"/>
    <cellStyle name="20% - Accent6 7" xfId="147"/>
    <cellStyle name="20% - Accent6 7 2" xfId="148"/>
    <cellStyle name="20% - Accent6_Q.W. ADMINISTRACIULI SENOBA" xfId="149"/>
    <cellStyle name="40% - Accent1" xfId="150"/>
    <cellStyle name="40% - Accent1 2" xfId="151"/>
    <cellStyle name="40% - Accent1 2 2" xfId="152"/>
    <cellStyle name="40% - Accent1 2 2 2" xfId="153"/>
    <cellStyle name="40% - Accent1 2 3" xfId="154"/>
    <cellStyle name="40% - Accent1 2 3 2" xfId="155"/>
    <cellStyle name="40% - Accent1 2 4" xfId="156"/>
    <cellStyle name="40% - Accent1 2 4 2" xfId="157"/>
    <cellStyle name="40% - Accent1 2 5" xfId="158"/>
    <cellStyle name="40% - Accent1 2 5 2" xfId="159"/>
    <cellStyle name="40% - Accent1 2 6" xfId="160"/>
    <cellStyle name="40% - Accent1 3" xfId="161"/>
    <cellStyle name="40% - Accent1 3 2" xfId="162"/>
    <cellStyle name="40% - Accent1 4" xfId="163"/>
    <cellStyle name="40% - Accent1 4 2" xfId="164"/>
    <cellStyle name="40% - Accent1 4 2 2" xfId="165"/>
    <cellStyle name="40% - Accent1 4 3" xfId="166"/>
    <cellStyle name="40% - Accent1 5" xfId="167"/>
    <cellStyle name="40% - Accent1 5 2" xfId="168"/>
    <cellStyle name="40% - Accent1 6" xfId="169"/>
    <cellStyle name="40% - Accent1 6 2" xfId="170"/>
    <cellStyle name="40% - Accent1 7" xfId="171"/>
    <cellStyle name="40% - Accent1 7 2" xfId="172"/>
    <cellStyle name="40% - Accent1_Q.W. ADMINISTRACIULI SENOBA" xfId="173"/>
    <cellStyle name="40% - Accent2" xfId="174"/>
    <cellStyle name="40% - Accent2 2" xfId="175"/>
    <cellStyle name="40% - Accent2 2 2" xfId="176"/>
    <cellStyle name="40% - Accent2 2 2 2" xfId="177"/>
    <cellStyle name="40% - Accent2 2 3" xfId="178"/>
    <cellStyle name="40% - Accent2 2 3 2" xfId="179"/>
    <cellStyle name="40% - Accent2 2 4" xfId="180"/>
    <cellStyle name="40% - Accent2 2 4 2" xfId="181"/>
    <cellStyle name="40% - Accent2 2 5" xfId="182"/>
    <cellStyle name="40% - Accent2 2 5 2" xfId="183"/>
    <cellStyle name="40% - Accent2 2 6" xfId="184"/>
    <cellStyle name="40% - Accent2 3" xfId="185"/>
    <cellStyle name="40% - Accent2 3 2" xfId="186"/>
    <cellStyle name="40% - Accent2 4" xfId="187"/>
    <cellStyle name="40% - Accent2 4 2" xfId="188"/>
    <cellStyle name="40% - Accent2 4 2 2" xfId="189"/>
    <cellStyle name="40% - Accent2 4 3" xfId="190"/>
    <cellStyle name="40% - Accent2 5" xfId="191"/>
    <cellStyle name="40% - Accent2 5 2" xfId="192"/>
    <cellStyle name="40% - Accent2 6" xfId="193"/>
    <cellStyle name="40% - Accent2 6 2" xfId="194"/>
    <cellStyle name="40% - Accent2 7" xfId="195"/>
    <cellStyle name="40% - Accent2 7 2" xfId="196"/>
    <cellStyle name="40% - Accent2_Q.W. ADMINISTRACIULI SENOBA" xfId="197"/>
    <cellStyle name="40% - Accent3" xfId="198"/>
    <cellStyle name="40% - Accent3 2" xfId="199"/>
    <cellStyle name="40% - Accent3 2 2" xfId="200"/>
    <cellStyle name="40% - Accent3 2 2 2" xfId="201"/>
    <cellStyle name="40% - Accent3 2 3" xfId="202"/>
    <cellStyle name="40% - Accent3 2 3 2" xfId="203"/>
    <cellStyle name="40% - Accent3 2 4" xfId="204"/>
    <cellStyle name="40% - Accent3 2 4 2" xfId="205"/>
    <cellStyle name="40% - Accent3 2 5" xfId="206"/>
    <cellStyle name="40% - Accent3 2 5 2" xfId="207"/>
    <cellStyle name="40% - Accent3 2 6" xfId="208"/>
    <cellStyle name="40% - Accent3 3" xfId="209"/>
    <cellStyle name="40% - Accent3 3 2" xfId="210"/>
    <cellStyle name="40% - Accent3 4" xfId="211"/>
    <cellStyle name="40% - Accent3 4 2" xfId="212"/>
    <cellStyle name="40% - Accent3 4 2 2" xfId="213"/>
    <cellStyle name="40% - Accent3 4 3" xfId="214"/>
    <cellStyle name="40% - Accent3 5" xfId="215"/>
    <cellStyle name="40% - Accent3 5 2" xfId="216"/>
    <cellStyle name="40% - Accent3 6" xfId="217"/>
    <cellStyle name="40% - Accent3 6 2" xfId="218"/>
    <cellStyle name="40% - Accent3 7" xfId="219"/>
    <cellStyle name="40% - Accent3 7 2" xfId="220"/>
    <cellStyle name="40% - Accent3_Q.W. ADMINISTRACIULI SENOBA" xfId="221"/>
    <cellStyle name="40% - Accent4" xfId="222"/>
    <cellStyle name="40% - Accent4 2" xfId="223"/>
    <cellStyle name="40% - Accent4 2 2" xfId="224"/>
    <cellStyle name="40% - Accent4 2 2 2" xfId="225"/>
    <cellStyle name="40% - Accent4 2 3" xfId="226"/>
    <cellStyle name="40% - Accent4 2 3 2" xfId="227"/>
    <cellStyle name="40% - Accent4 2 4" xfId="228"/>
    <cellStyle name="40% - Accent4 2 4 2" xfId="229"/>
    <cellStyle name="40% - Accent4 2 5" xfId="230"/>
    <cellStyle name="40% - Accent4 2 5 2" xfId="231"/>
    <cellStyle name="40% - Accent4 2 6" xfId="232"/>
    <cellStyle name="40% - Accent4 3" xfId="233"/>
    <cellStyle name="40% - Accent4 3 2" xfId="234"/>
    <cellStyle name="40% - Accent4 4" xfId="235"/>
    <cellStyle name="40% - Accent4 4 2" xfId="236"/>
    <cellStyle name="40% - Accent4 4 2 2" xfId="237"/>
    <cellStyle name="40% - Accent4 4 3" xfId="238"/>
    <cellStyle name="40% - Accent4 5" xfId="239"/>
    <cellStyle name="40% - Accent4 5 2" xfId="240"/>
    <cellStyle name="40% - Accent4 6" xfId="241"/>
    <cellStyle name="40% - Accent4 6 2" xfId="242"/>
    <cellStyle name="40% - Accent4 7" xfId="243"/>
    <cellStyle name="40% - Accent4 7 2" xfId="244"/>
    <cellStyle name="40% - Accent4_Q.W. ADMINISTRACIULI SENOBA" xfId="245"/>
    <cellStyle name="40% - Accent5" xfId="246"/>
    <cellStyle name="40% - Accent5 2" xfId="247"/>
    <cellStyle name="40% - Accent5 2 2" xfId="248"/>
    <cellStyle name="40% - Accent5 2 2 2" xfId="249"/>
    <cellStyle name="40% - Accent5 2 3" xfId="250"/>
    <cellStyle name="40% - Accent5 2 3 2" xfId="251"/>
    <cellStyle name="40% - Accent5 2 4" xfId="252"/>
    <cellStyle name="40% - Accent5 2 4 2" xfId="253"/>
    <cellStyle name="40% - Accent5 2 5" xfId="254"/>
    <cellStyle name="40% - Accent5 2 5 2" xfId="255"/>
    <cellStyle name="40% - Accent5 2 6" xfId="256"/>
    <cellStyle name="40% - Accent5 3" xfId="257"/>
    <cellStyle name="40% - Accent5 3 2" xfId="258"/>
    <cellStyle name="40% - Accent5 4" xfId="259"/>
    <cellStyle name="40% - Accent5 4 2" xfId="260"/>
    <cellStyle name="40% - Accent5 4 2 2" xfId="261"/>
    <cellStyle name="40% - Accent5 4 3" xfId="262"/>
    <cellStyle name="40% - Accent5 5" xfId="263"/>
    <cellStyle name="40% - Accent5 5 2" xfId="264"/>
    <cellStyle name="40% - Accent5 6" xfId="265"/>
    <cellStyle name="40% - Accent5 6 2" xfId="266"/>
    <cellStyle name="40% - Accent5 7" xfId="267"/>
    <cellStyle name="40% - Accent5 7 2" xfId="268"/>
    <cellStyle name="40% - Accent5_Q.W. ADMINISTRACIULI SENOBA" xfId="269"/>
    <cellStyle name="40% - Accent6" xfId="270"/>
    <cellStyle name="40% - Accent6 2" xfId="271"/>
    <cellStyle name="40% - Accent6 2 2" xfId="272"/>
    <cellStyle name="40% - Accent6 2 2 2" xfId="273"/>
    <cellStyle name="40% - Accent6 2 3" xfId="274"/>
    <cellStyle name="40% - Accent6 2 3 2" xfId="275"/>
    <cellStyle name="40% - Accent6 2 4" xfId="276"/>
    <cellStyle name="40% - Accent6 2 4 2" xfId="277"/>
    <cellStyle name="40% - Accent6 2 5" xfId="278"/>
    <cellStyle name="40% - Accent6 2 5 2" xfId="279"/>
    <cellStyle name="40% - Accent6 2 6" xfId="280"/>
    <cellStyle name="40% - Accent6 3" xfId="281"/>
    <cellStyle name="40% - Accent6 3 2" xfId="282"/>
    <cellStyle name="40% - Accent6 4" xfId="283"/>
    <cellStyle name="40% - Accent6 4 2" xfId="284"/>
    <cellStyle name="40% - Accent6 4 2 2" xfId="285"/>
    <cellStyle name="40% - Accent6 4 3" xfId="286"/>
    <cellStyle name="40% - Accent6 5" xfId="287"/>
    <cellStyle name="40% - Accent6 5 2" xfId="288"/>
    <cellStyle name="40% - Accent6 6" xfId="289"/>
    <cellStyle name="40% - Accent6 6 2" xfId="290"/>
    <cellStyle name="40% - Accent6 7" xfId="291"/>
    <cellStyle name="40% - Accent6 7 2" xfId="292"/>
    <cellStyle name="40% - Accent6_Q.W. ADMINISTRACIULI SENOBA" xfId="293"/>
    <cellStyle name="60% - Accent1" xfId="294"/>
    <cellStyle name="60% - Accent1 2" xfId="295"/>
    <cellStyle name="60% - Accent1 2 2" xfId="296"/>
    <cellStyle name="60% - Accent1 2 3" xfId="297"/>
    <cellStyle name="60% - Accent1 2 4" xfId="298"/>
    <cellStyle name="60% - Accent1 2 5" xfId="299"/>
    <cellStyle name="60% - Accent1 3" xfId="300"/>
    <cellStyle name="60% - Accent1 4" xfId="301"/>
    <cellStyle name="60% - Accent1 4 2" xfId="302"/>
    <cellStyle name="60% - Accent1 5" xfId="303"/>
    <cellStyle name="60% - Accent1 6" xfId="304"/>
    <cellStyle name="60% - Accent1 7" xfId="305"/>
    <cellStyle name="60% - Accent2" xfId="306"/>
    <cellStyle name="60% - Accent2 2" xfId="307"/>
    <cellStyle name="60% - Accent2 2 2" xfId="308"/>
    <cellStyle name="60% - Accent2 2 3" xfId="309"/>
    <cellStyle name="60% - Accent2 2 4" xfId="310"/>
    <cellStyle name="60% - Accent2 2 5" xfId="311"/>
    <cellStyle name="60% - Accent2 3" xfId="312"/>
    <cellStyle name="60% - Accent2 4" xfId="313"/>
    <cellStyle name="60% - Accent2 4 2" xfId="314"/>
    <cellStyle name="60% - Accent2 5" xfId="315"/>
    <cellStyle name="60% - Accent2 6" xfId="316"/>
    <cellStyle name="60% - Accent2 7" xfId="317"/>
    <cellStyle name="60% - Accent3" xfId="318"/>
    <cellStyle name="60% - Accent3 2" xfId="319"/>
    <cellStyle name="60% - Accent3 2 2" xfId="320"/>
    <cellStyle name="60% - Accent3 2 3" xfId="321"/>
    <cellStyle name="60% - Accent3 2 4" xfId="322"/>
    <cellStyle name="60% - Accent3 2 5" xfId="323"/>
    <cellStyle name="60% - Accent3 3" xfId="324"/>
    <cellStyle name="60% - Accent3 4" xfId="325"/>
    <cellStyle name="60% - Accent3 4 2" xfId="326"/>
    <cellStyle name="60% - Accent3 5" xfId="327"/>
    <cellStyle name="60% - Accent3 6" xfId="328"/>
    <cellStyle name="60% - Accent3 7" xfId="329"/>
    <cellStyle name="60% - Accent4" xfId="330"/>
    <cellStyle name="60% - Accent4 2" xfId="331"/>
    <cellStyle name="60% - Accent4 2 2" xfId="332"/>
    <cellStyle name="60% - Accent4 2 3" xfId="333"/>
    <cellStyle name="60% - Accent4 2 4" xfId="334"/>
    <cellStyle name="60% - Accent4 2 5" xfId="335"/>
    <cellStyle name="60% - Accent4 3" xfId="336"/>
    <cellStyle name="60% - Accent4 4" xfId="337"/>
    <cellStyle name="60% - Accent4 4 2" xfId="338"/>
    <cellStyle name="60% - Accent4 5" xfId="339"/>
    <cellStyle name="60% - Accent4 6" xfId="340"/>
    <cellStyle name="60% - Accent4 7" xfId="341"/>
    <cellStyle name="60% - Accent5" xfId="342"/>
    <cellStyle name="60% - Accent5 2" xfId="343"/>
    <cellStyle name="60% - Accent5 2 2" xfId="344"/>
    <cellStyle name="60% - Accent5 2 3" xfId="345"/>
    <cellStyle name="60% - Accent5 2 4" xfId="346"/>
    <cellStyle name="60% - Accent5 2 5" xfId="347"/>
    <cellStyle name="60% - Accent5 3" xfId="348"/>
    <cellStyle name="60% - Accent5 4" xfId="349"/>
    <cellStyle name="60% - Accent5 4 2" xfId="350"/>
    <cellStyle name="60% - Accent5 5" xfId="351"/>
    <cellStyle name="60% - Accent5 6" xfId="352"/>
    <cellStyle name="60% - Accent5 7" xfId="353"/>
    <cellStyle name="60% - Accent6" xfId="354"/>
    <cellStyle name="60% - Accent6 2" xfId="355"/>
    <cellStyle name="60% - Accent6 2 2" xfId="356"/>
    <cellStyle name="60% - Accent6 2 3" xfId="357"/>
    <cellStyle name="60% - Accent6 2 4" xfId="358"/>
    <cellStyle name="60% - Accent6 2 5" xfId="359"/>
    <cellStyle name="60% - Accent6 3" xfId="360"/>
    <cellStyle name="60% - Accent6 4" xfId="361"/>
    <cellStyle name="60% - Accent6 4 2" xfId="362"/>
    <cellStyle name="60% - Accent6 5" xfId="363"/>
    <cellStyle name="60% - Accent6 6" xfId="364"/>
    <cellStyle name="60% - Accent6 7" xfId="365"/>
    <cellStyle name="Accent1" xfId="366"/>
    <cellStyle name="Accent1 2" xfId="367"/>
    <cellStyle name="Accent1 2 2" xfId="368"/>
    <cellStyle name="Accent1 2 3" xfId="369"/>
    <cellStyle name="Accent1 2 4" xfId="370"/>
    <cellStyle name="Accent1 2 5" xfId="371"/>
    <cellStyle name="Accent1 3" xfId="372"/>
    <cellStyle name="Accent1 4" xfId="373"/>
    <cellStyle name="Accent1 4 2" xfId="374"/>
    <cellStyle name="Accent1 5" xfId="375"/>
    <cellStyle name="Accent1 6" xfId="376"/>
    <cellStyle name="Accent1 7" xfId="377"/>
    <cellStyle name="Accent2" xfId="378"/>
    <cellStyle name="Accent2 2" xfId="379"/>
    <cellStyle name="Accent2 2 2" xfId="380"/>
    <cellStyle name="Accent2 2 3" xfId="381"/>
    <cellStyle name="Accent2 2 4" xfId="382"/>
    <cellStyle name="Accent2 2 5" xfId="383"/>
    <cellStyle name="Accent2 3" xfId="384"/>
    <cellStyle name="Accent2 4" xfId="385"/>
    <cellStyle name="Accent2 4 2" xfId="386"/>
    <cellStyle name="Accent2 5" xfId="387"/>
    <cellStyle name="Accent2 6" xfId="388"/>
    <cellStyle name="Accent2 7" xfId="389"/>
    <cellStyle name="Accent3" xfId="390"/>
    <cellStyle name="Accent3 2" xfId="391"/>
    <cellStyle name="Accent3 2 2" xfId="392"/>
    <cellStyle name="Accent3 2 3" xfId="393"/>
    <cellStyle name="Accent3 2 4" xfId="394"/>
    <cellStyle name="Accent3 2 5" xfId="395"/>
    <cellStyle name="Accent3 3" xfId="396"/>
    <cellStyle name="Accent3 4" xfId="397"/>
    <cellStyle name="Accent3 4 2" xfId="398"/>
    <cellStyle name="Accent3 5" xfId="399"/>
    <cellStyle name="Accent3 6" xfId="400"/>
    <cellStyle name="Accent3 7" xfId="401"/>
    <cellStyle name="Accent4" xfId="402"/>
    <cellStyle name="Accent4 2" xfId="403"/>
    <cellStyle name="Accent4 2 2" xfId="404"/>
    <cellStyle name="Accent4 2 3" xfId="405"/>
    <cellStyle name="Accent4 2 4" xfId="406"/>
    <cellStyle name="Accent4 2 5" xfId="407"/>
    <cellStyle name="Accent4 3" xfId="408"/>
    <cellStyle name="Accent4 4" xfId="409"/>
    <cellStyle name="Accent4 4 2" xfId="410"/>
    <cellStyle name="Accent4 5" xfId="411"/>
    <cellStyle name="Accent4 6" xfId="412"/>
    <cellStyle name="Accent4 7" xfId="413"/>
    <cellStyle name="Accent5" xfId="414"/>
    <cellStyle name="Accent5 2" xfId="415"/>
    <cellStyle name="Accent5 2 2" xfId="416"/>
    <cellStyle name="Accent5 2 3" xfId="417"/>
    <cellStyle name="Accent5 2 4" xfId="418"/>
    <cellStyle name="Accent5 2 5" xfId="419"/>
    <cellStyle name="Accent5 3" xfId="420"/>
    <cellStyle name="Accent5 4" xfId="421"/>
    <cellStyle name="Accent5 4 2" xfId="422"/>
    <cellStyle name="Accent5 5" xfId="423"/>
    <cellStyle name="Accent5 6" xfId="424"/>
    <cellStyle name="Accent5 7" xfId="425"/>
    <cellStyle name="Accent6" xfId="426"/>
    <cellStyle name="Accent6 2" xfId="427"/>
    <cellStyle name="Accent6 2 2" xfId="428"/>
    <cellStyle name="Accent6 2 3" xfId="429"/>
    <cellStyle name="Accent6 2 4" xfId="430"/>
    <cellStyle name="Accent6 2 5" xfId="431"/>
    <cellStyle name="Accent6 3" xfId="432"/>
    <cellStyle name="Accent6 4" xfId="433"/>
    <cellStyle name="Accent6 4 2" xfId="434"/>
    <cellStyle name="Accent6 5" xfId="435"/>
    <cellStyle name="Accent6 6" xfId="436"/>
    <cellStyle name="Accent6 7" xfId="437"/>
    <cellStyle name="Bad" xfId="438"/>
    <cellStyle name="Bad 2" xfId="439"/>
    <cellStyle name="Bad 2 2" xfId="440"/>
    <cellStyle name="Bad 2 3" xfId="441"/>
    <cellStyle name="Bad 2 4" xfId="442"/>
    <cellStyle name="Bad 2 5" xfId="443"/>
    <cellStyle name="Bad 3" xfId="444"/>
    <cellStyle name="Bad 4" xfId="445"/>
    <cellStyle name="Bad 4 2" xfId="446"/>
    <cellStyle name="Bad 5" xfId="447"/>
    <cellStyle name="Bad 6" xfId="448"/>
    <cellStyle name="Bad 7" xfId="449"/>
    <cellStyle name="Calculation" xfId="450"/>
    <cellStyle name="Calculation 2" xfId="451"/>
    <cellStyle name="Calculation 2 2" xfId="452"/>
    <cellStyle name="Calculation 2 3" xfId="453"/>
    <cellStyle name="Calculation 2 4" xfId="454"/>
    <cellStyle name="Calculation 2 5" xfId="455"/>
    <cellStyle name="Calculation 2_anakia II etapi.xls sm. defeqturi" xfId="456"/>
    <cellStyle name="Calculation 3" xfId="457"/>
    <cellStyle name="Calculation 4" xfId="458"/>
    <cellStyle name="Calculation 4 2" xfId="459"/>
    <cellStyle name="Calculation 4_anakia II etapi.xls sm. defeqturi" xfId="460"/>
    <cellStyle name="Calculation 5" xfId="461"/>
    <cellStyle name="Calculation 6" xfId="462"/>
    <cellStyle name="Calculation 7" xfId="463"/>
    <cellStyle name="Check Cell" xfId="464"/>
    <cellStyle name="Check Cell 2" xfId="465"/>
    <cellStyle name="Check Cell 2 2" xfId="466"/>
    <cellStyle name="Check Cell 2 3" xfId="467"/>
    <cellStyle name="Check Cell 2 4" xfId="468"/>
    <cellStyle name="Check Cell 2 5" xfId="469"/>
    <cellStyle name="Check Cell 2_anakia II etapi.xls sm. defeqturi" xfId="470"/>
    <cellStyle name="Check Cell 3" xfId="471"/>
    <cellStyle name="Check Cell 4" xfId="472"/>
    <cellStyle name="Check Cell 4 2" xfId="473"/>
    <cellStyle name="Check Cell 4_anakia II etapi.xls sm. defeqturi" xfId="474"/>
    <cellStyle name="Check Cell 5" xfId="475"/>
    <cellStyle name="Check Cell 6" xfId="476"/>
    <cellStyle name="Check Cell 7" xfId="477"/>
    <cellStyle name="Comma" xfId="1" builtinId="3"/>
    <cellStyle name="Comma 10" xfId="479"/>
    <cellStyle name="Comma 10 2" xfId="480"/>
    <cellStyle name="Comma 11" xfId="481"/>
    <cellStyle name="Comma 12" xfId="482"/>
    <cellStyle name="Comma 12 2" xfId="483"/>
    <cellStyle name="Comma 12 3" xfId="484"/>
    <cellStyle name="Comma 12 4" xfId="485"/>
    <cellStyle name="Comma 12 5" xfId="486"/>
    <cellStyle name="Comma 12 6" xfId="487"/>
    <cellStyle name="Comma 12 7" xfId="488"/>
    <cellStyle name="Comma 12 8" xfId="489"/>
    <cellStyle name="Comma 13" xfId="490"/>
    <cellStyle name="Comma 14" xfId="491"/>
    <cellStyle name="Comma 15" xfId="492"/>
    <cellStyle name="Comma 15 2" xfId="493"/>
    <cellStyle name="Comma 16" xfId="494"/>
    <cellStyle name="Comma 17" xfId="495"/>
    <cellStyle name="Comma 17 2" xfId="496"/>
    <cellStyle name="Comma 18" xfId="497"/>
    <cellStyle name="Comma 19" xfId="498"/>
    <cellStyle name="Comma 2" xfId="499"/>
    <cellStyle name="Comma 2 2" xfId="500"/>
    <cellStyle name="Comma 2 2 2" xfId="501"/>
    <cellStyle name="Comma 2 2 3" xfId="502"/>
    <cellStyle name="Comma 2 3" xfId="503"/>
    <cellStyle name="Comma 20" xfId="504"/>
    <cellStyle name="Comma 3" xfId="505"/>
    <cellStyle name="Comma 4" xfId="506"/>
    <cellStyle name="Comma 5" xfId="507"/>
    <cellStyle name="Comma 6" xfId="508"/>
    <cellStyle name="Comma 7" xfId="509"/>
    <cellStyle name="Comma 8" xfId="510"/>
    <cellStyle name="Comma 9" xfId="511"/>
    <cellStyle name="Explanatory Text" xfId="512"/>
    <cellStyle name="Explanatory Text 2" xfId="513"/>
    <cellStyle name="Explanatory Text 2 2" xfId="514"/>
    <cellStyle name="Explanatory Text 2 3" xfId="515"/>
    <cellStyle name="Explanatory Text 2 4" xfId="516"/>
    <cellStyle name="Explanatory Text 2 5" xfId="517"/>
    <cellStyle name="Explanatory Text 3" xfId="518"/>
    <cellStyle name="Explanatory Text 4" xfId="519"/>
    <cellStyle name="Explanatory Text 4 2" xfId="520"/>
    <cellStyle name="Explanatory Text 5" xfId="521"/>
    <cellStyle name="Explanatory Text 6" xfId="522"/>
    <cellStyle name="Explanatory Text 7" xfId="523"/>
    <cellStyle name="Good" xfId="524"/>
    <cellStyle name="Good 2" xfId="525"/>
    <cellStyle name="Good 2 2" xfId="526"/>
    <cellStyle name="Good 2 3" xfId="527"/>
    <cellStyle name="Good 2 4" xfId="528"/>
    <cellStyle name="Good 2 5" xfId="529"/>
    <cellStyle name="Good 3" xfId="530"/>
    <cellStyle name="Good 4" xfId="531"/>
    <cellStyle name="Good 4 2" xfId="532"/>
    <cellStyle name="Good 5" xfId="533"/>
    <cellStyle name="Good 6" xfId="534"/>
    <cellStyle name="Good 7" xfId="535"/>
    <cellStyle name="Heading 1" xfId="536"/>
    <cellStyle name="Heading 1 2" xfId="537"/>
    <cellStyle name="Heading 1 2 2" xfId="538"/>
    <cellStyle name="Heading 1 2 3" xfId="539"/>
    <cellStyle name="Heading 1 2 4" xfId="540"/>
    <cellStyle name="Heading 1 2 5" xfId="541"/>
    <cellStyle name="Heading 1 2_anakia II etapi.xls sm. defeqturi" xfId="542"/>
    <cellStyle name="Heading 1 3" xfId="543"/>
    <cellStyle name="Heading 1 4" xfId="544"/>
    <cellStyle name="Heading 1 4 2" xfId="545"/>
    <cellStyle name="Heading 1 4_anakia II etapi.xls sm. defeqturi" xfId="546"/>
    <cellStyle name="Heading 1 5" xfId="547"/>
    <cellStyle name="Heading 1 6" xfId="548"/>
    <cellStyle name="Heading 1 7" xfId="549"/>
    <cellStyle name="Heading 2" xfId="550"/>
    <cellStyle name="Heading 2 2" xfId="551"/>
    <cellStyle name="Heading 2 2 2" xfId="552"/>
    <cellStyle name="Heading 2 2 3" xfId="553"/>
    <cellStyle name="Heading 2 2 4" xfId="554"/>
    <cellStyle name="Heading 2 2 5" xfId="555"/>
    <cellStyle name="Heading 2 2_anakia II etapi.xls sm. defeqturi" xfId="556"/>
    <cellStyle name="Heading 2 3" xfId="557"/>
    <cellStyle name="Heading 2 4" xfId="558"/>
    <cellStyle name="Heading 2 4 2" xfId="559"/>
    <cellStyle name="Heading 2 4_anakia II etapi.xls sm. defeqturi" xfId="560"/>
    <cellStyle name="Heading 2 5" xfId="561"/>
    <cellStyle name="Heading 2 6" xfId="562"/>
    <cellStyle name="Heading 2 7" xfId="563"/>
    <cellStyle name="Heading 3" xfId="564"/>
    <cellStyle name="Heading 3 2" xfId="565"/>
    <cellStyle name="Heading 3 2 2" xfId="566"/>
    <cellStyle name="Heading 3 2 3" xfId="567"/>
    <cellStyle name="Heading 3 2 4" xfId="568"/>
    <cellStyle name="Heading 3 2 5" xfId="569"/>
    <cellStyle name="Heading 3 2_anakia II etapi.xls sm. defeqturi" xfId="570"/>
    <cellStyle name="Heading 3 3" xfId="571"/>
    <cellStyle name="Heading 3 4" xfId="572"/>
    <cellStyle name="Heading 3 4 2" xfId="573"/>
    <cellStyle name="Heading 3 4_anakia II etapi.xls sm. defeqturi" xfId="574"/>
    <cellStyle name="Heading 3 5" xfId="575"/>
    <cellStyle name="Heading 3 6" xfId="576"/>
    <cellStyle name="Heading 3 7" xfId="577"/>
    <cellStyle name="Heading 4" xfId="578"/>
    <cellStyle name="Heading 4 2" xfId="579"/>
    <cellStyle name="Heading 4 2 2" xfId="580"/>
    <cellStyle name="Heading 4 2 3" xfId="581"/>
    <cellStyle name="Heading 4 2 4" xfId="582"/>
    <cellStyle name="Heading 4 2 5" xfId="583"/>
    <cellStyle name="Heading 4 3" xfId="584"/>
    <cellStyle name="Heading 4 4" xfId="585"/>
    <cellStyle name="Heading 4 4 2" xfId="586"/>
    <cellStyle name="Heading 4 5" xfId="587"/>
    <cellStyle name="Heading 4 6" xfId="588"/>
    <cellStyle name="Heading 4 7" xfId="589"/>
    <cellStyle name="Hyperlink 2" xfId="590"/>
    <cellStyle name="Input" xfId="591"/>
    <cellStyle name="Input 2" xfId="592"/>
    <cellStyle name="Input 2 2" xfId="593"/>
    <cellStyle name="Input 2 3" xfId="594"/>
    <cellStyle name="Input 2 4" xfId="595"/>
    <cellStyle name="Input 2 5" xfId="596"/>
    <cellStyle name="Input 2_anakia II etapi.xls sm. defeqturi" xfId="597"/>
    <cellStyle name="Input 3" xfId="598"/>
    <cellStyle name="Input 4" xfId="599"/>
    <cellStyle name="Input 4 2" xfId="600"/>
    <cellStyle name="Input 4_anakia II etapi.xls sm. defeqturi" xfId="601"/>
    <cellStyle name="Input 5" xfId="602"/>
    <cellStyle name="Input 6" xfId="603"/>
    <cellStyle name="Input 7" xfId="604"/>
    <cellStyle name="Linked Cell" xfId="605"/>
    <cellStyle name="Linked Cell 2" xfId="606"/>
    <cellStyle name="Linked Cell 2 2" xfId="607"/>
    <cellStyle name="Linked Cell 2 3" xfId="608"/>
    <cellStyle name="Linked Cell 2 4" xfId="609"/>
    <cellStyle name="Linked Cell 2 5" xfId="610"/>
    <cellStyle name="Linked Cell 2_anakia II etapi.xls sm. defeqturi" xfId="611"/>
    <cellStyle name="Linked Cell 3" xfId="612"/>
    <cellStyle name="Linked Cell 4" xfId="613"/>
    <cellStyle name="Linked Cell 4 2" xfId="614"/>
    <cellStyle name="Linked Cell 4_anakia II etapi.xls sm. defeqturi" xfId="615"/>
    <cellStyle name="Linked Cell 5" xfId="616"/>
    <cellStyle name="Linked Cell 6" xfId="617"/>
    <cellStyle name="Linked Cell 7" xfId="618"/>
    <cellStyle name="Neutral" xfId="619"/>
    <cellStyle name="Neutral 2" xfId="620"/>
    <cellStyle name="Neutral 2 2" xfId="621"/>
    <cellStyle name="Neutral 2 3" xfId="622"/>
    <cellStyle name="Neutral 2 4" xfId="623"/>
    <cellStyle name="Neutral 2 5" xfId="624"/>
    <cellStyle name="Neutral 3" xfId="625"/>
    <cellStyle name="Neutral 4" xfId="626"/>
    <cellStyle name="Neutral 4 2" xfId="627"/>
    <cellStyle name="Neutral 5" xfId="628"/>
    <cellStyle name="Neutral 6" xfId="629"/>
    <cellStyle name="Neutral 7" xfId="630"/>
    <cellStyle name="Normal" xfId="0" builtinId="0"/>
    <cellStyle name="Normal 10" xfId="631"/>
    <cellStyle name="Normal 10 2" xfId="632"/>
    <cellStyle name="Normal 11" xfId="633"/>
    <cellStyle name="Normal 11 2" xfId="634"/>
    <cellStyle name="Normal 11 2 2" xfId="635"/>
    <cellStyle name="Normal 11 3" xfId="636"/>
    <cellStyle name="Normal 11_GAZI-2010" xfId="637"/>
    <cellStyle name="Normal 12" xfId="638"/>
    <cellStyle name="Normal 12 2" xfId="639"/>
    <cellStyle name="Normal 12_gazis gare qseli" xfId="640"/>
    <cellStyle name="Normal 13" xfId="641"/>
    <cellStyle name="Normal 13 2" xfId="642"/>
    <cellStyle name="Normal 13 2 2" xfId="643"/>
    <cellStyle name="Normal 13 2 3" xfId="644"/>
    <cellStyle name="Normal 13 3" xfId="645"/>
    <cellStyle name="Normal 13 3 2" xfId="646"/>
    <cellStyle name="Normal 13 3 3" xfId="647"/>
    <cellStyle name="Normal 13 3 3 2" xfId="648"/>
    <cellStyle name="Normal 13 3 3 3" xfId="649"/>
    <cellStyle name="Normal 13 3 4" xfId="650"/>
    <cellStyle name="Normal 13 3 5" xfId="651"/>
    <cellStyle name="Normal 13 4" xfId="652"/>
    <cellStyle name="Normal 13 5" xfId="653"/>
    <cellStyle name="Normal 13 5 2" xfId="654"/>
    <cellStyle name="Normal 13 5 3" xfId="655"/>
    <cellStyle name="Normal 13 5 3 2" xfId="656"/>
    <cellStyle name="Normal 13 5 3 3" xfId="657"/>
    <cellStyle name="Normal 13 5 3 4" xfId="658"/>
    <cellStyle name="Normal 13 5 4" xfId="659"/>
    <cellStyle name="Normal 13 6" xfId="660"/>
    <cellStyle name="Normal 13 7" xfId="661"/>
    <cellStyle name="Normal 13 8" xfId="662"/>
    <cellStyle name="Normal 13_# 6-1 27.01.12 - копия (1)" xfId="663"/>
    <cellStyle name="Normal 14" xfId="664"/>
    <cellStyle name="Normal 14 2" xfId="665"/>
    <cellStyle name="Normal 14 3" xfId="666"/>
    <cellStyle name="Normal 14 3 2" xfId="667"/>
    <cellStyle name="Normal 14 4" xfId="668"/>
    <cellStyle name="Normal 14 5" xfId="669"/>
    <cellStyle name="Normal 14 6" xfId="670"/>
    <cellStyle name="Normal 14_anakia II etapi.xls sm. defeqturi" xfId="671"/>
    <cellStyle name="Normal 15" xfId="672"/>
    <cellStyle name="Normal 16" xfId="673"/>
    <cellStyle name="Normal 16 2" xfId="674"/>
    <cellStyle name="Normal 16 3" xfId="675"/>
    <cellStyle name="Normal 16 4" xfId="676"/>
    <cellStyle name="Normal 16_# 6-1 27.01.12 - копия (1)" xfId="677"/>
    <cellStyle name="Normal 17" xfId="678"/>
    <cellStyle name="Normal 18" xfId="679"/>
    <cellStyle name="Normal 19" xfId="680"/>
    <cellStyle name="Normal 2" xfId="4"/>
    <cellStyle name="Normal 2 10" xfId="682"/>
    <cellStyle name="Normal 2 11" xfId="683"/>
    <cellStyle name="Normal 2 12" xfId="681"/>
    <cellStyle name="Normal 2 2" xfId="684"/>
    <cellStyle name="Normal 2 2 2" xfId="685"/>
    <cellStyle name="Normal 2 2 3" xfId="686"/>
    <cellStyle name="Normal 2 2 4" xfId="687"/>
    <cellStyle name="Normal 2 2 5" xfId="688"/>
    <cellStyle name="Normal 2 2 6" xfId="689"/>
    <cellStyle name="Normal 2 2 7" xfId="690"/>
    <cellStyle name="Normal 2 2_2D4CD000" xfId="691"/>
    <cellStyle name="Normal 2 3" xfId="692"/>
    <cellStyle name="Normal 2 4" xfId="693"/>
    <cellStyle name="Normal 2 5" xfId="694"/>
    <cellStyle name="Normal 2 6" xfId="695"/>
    <cellStyle name="Normal 2 7" xfId="696"/>
    <cellStyle name="Normal 2 7 2" xfId="697"/>
    <cellStyle name="Normal 2 7 3" xfId="698"/>
    <cellStyle name="Normal 2 7_anakia II etapi.xls sm. defeqturi" xfId="699"/>
    <cellStyle name="Normal 2 8" xfId="700"/>
    <cellStyle name="Normal 2 9" xfId="701"/>
    <cellStyle name="Normal 2_anakia II etapi.xls sm. defeqturi" xfId="702"/>
    <cellStyle name="Normal 20" xfId="703"/>
    <cellStyle name="Normal 21" xfId="704"/>
    <cellStyle name="Normal 22" xfId="705"/>
    <cellStyle name="Normal 23" xfId="706"/>
    <cellStyle name="Normal 24" xfId="707"/>
    <cellStyle name="Normal 25" xfId="708"/>
    <cellStyle name="Normal 26" xfId="709"/>
    <cellStyle name="Normal 27" xfId="710"/>
    <cellStyle name="Normal 28" xfId="711"/>
    <cellStyle name="Normal 29" xfId="712"/>
    <cellStyle name="Normal 29 2" xfId="713"/>
    <cellStyle name="Normal 3" xfId="2"/>
    <cellStyle name="Normal 3 2" xfId="714"/>
    <cellStyle name="Normal 3 2 2" xfId="715"/>
    <cellStyle name="Normal 3 2_anakia II etapi.xls sm. defeqturi" xfId="716"/>
    <cellStyle name="Normal 3 3" xfId="717"/>
    <cellStyle name="Normal 30" xfId="718"/>
    <cellStyle name="Normal 30 2" xfId="719"/>
    <cellStyle name="Normal 31" xfId="720"/>
    <cellStyle name="Normal 32" xfId="721"/>
    <cellStyle name="Normal 32 2" xfId="722"/>
    <cellStyle name="Normal 32 2 2" xfId="723"/>
    <cellStyle name="Normal 32 3" xfId="724"/>
    <cellStyle name="Normal 32 3 2" xfId="725"/>
    <cellStyle name="Normal 32 3 2 2" xfId="726"/>
    <cellStyle name="Normal 32 4" xfId="727"/>
    <cellStyle name="Normal 32_# 6-1 27.01.12 - копия (1)" xfId="728"/>
    <cellStyle name="Normal 33" xfId="729"/>
    <cellStyle name="Normal 33 2" xfId="730"/>
    <cellStyle name="Normal 34" xfId="731"/>
    <cellStyle name="Normal 35" xfId="732"/>
    <cellStyle name="Normal 35 2" xfId="733"/>
    <cellStyle name="Normal 35 3" xfId="734"/>
    <cellStyle name="Normal 36" xfId="735"/>
    <cellStyle name="Normal 36 2" xfId="736"/>
    <cellStyle name="Normal 36 2 2" xfId="737"/>
    <cellStyle name="Normal 36 2 3" xfId="738"/>
    <cellStyle name="Normal 36 2 4" xfId="739"/>
    <cellStyle name="Normal 36 3" xfId="740"/>
    <cellStyle name="Normal 36 4" xfId="741"/>
    <cellStyle name="Normal 37" xfId="742"/>
    <cellStyle name="Normal 37 2" xfId="743"/>
    <cellStyle name="Normal 38" xfId="744"/>
    <cellStyle name="Normal 38 2" xfId="745"/>
    <cellStyle name="Normal 38 2 2" xfId="746"/>
    <cellStyle name="Normal 38 3" xfId="747"/>
    <cellStyle name="Normal 38 3 2" xfId="748"/>
    <cellStyle name="Normal 38 4" xfId="749"/>
    <cellStyle name="Normal 39" xfId="750"/>
    <cellStyle name="Normal 39 2" xfId="751"/>
    <cellStyle name="Normal 4" xfId="752"/>
    <cellStyle name="Normal 4 2" xfId="753"/>
    <cellStyle name="Normal 4 3" xfId="754"/>
    <cellStyle name="Normal 40" xfId="755"/>
    <cellStyle name="Normal 40 2" xfId="756"/>
    <cellStyle name="Normal 40 3" xfId="757"/>
    <cellStyle name="Normal 41" xfId="758"/>
    <cellStyle name="Normal 41 2" xfId="759"/>
    <cellStyle name="Normal 42" xfId="760"/>
    <cellStyle name="Normal 42 2" xfId="761"/>
    <cellStyle name="Normal 42 3" xfId="762"/>
    <cellStyle name="Normal 43" xfId="763"/>
    <cellStyle name="Normal 44" xfId="764"/>
    <cellStyle name="Normal 45" xfId="765"/>
    <cellStyle name="Normal 46" xfId="766"/>
    <cellStyle name="Normal 47" xfId="767"/>
    <cellStyle name="Normal 47 2" xfId="768"/>
    <cellStyle name="Normal 47 3" xfId="769"/>
    <cellStyle name="Normal 47 3 2" xfId="770"/>
    <cellStyle name="Normal 47 3 3" xfId="771"/>
    <cellStyle name="Normal 47 4" xfId="772"/>
    <cellStyle name="Normal 5" xfId="773"/>
    <cellStyle name="Normal 5 2" xfId="774"/>
    <cellStyle name="Normal 5 2 2" xfId="775"/>
    <cellStyle name="Normal 5 3" xfId="776"/>
    <cellStyle name="Normal 5 4" xfId="777"/>
    <cellStyle name="Normal 5 4 2" xfId="778"/>
    <cellStyle name="Normal 5 4 3" xfId="779"/>
    <cellStyle name="Normal 5 5" xfId="780"/>
    <cellStyle name="Normal 5_Copy of SAN2010" xfId="781"/>
    <cellStyle name="Normal 6" xfId="782"/>
    <cellStyle name="Normal 7" xfId="783"/>
    <cellStyle name="Normal 75" xfId="784"/>
    <cellStyle name="Normal 8" xfId="785"/>
    <cellStyle name="Normal 8 2" xfId="786"/>
    <cellStyle name="Normal 8_2D4CD000" xfId="787"/>
    <cellStyle name="Normal 9" xfId="788"/>
    <cellStyle name="Normal 9 2" xfId="789"/>
    <cellStyle name="Normal 9 2 2" xfId="790"/>
    <cellStyle name="Normal 9 2 3" xfId="791"/>
    <cellStyle name="Normal 9 2 4" xfId="792"/>
    <cellStyle name="Normal 9 2_anakia II etapi.xls sm. defeqturi" xfId="793"/>
    <cellStyle name="Normal 9_2D4CD000" xfId="794"/>
    <cellStyle name="Note" xfId="795"/>
    <cellStyle name="Note 2" xfId="796"/>
    <cellStyle name="Note 2 2" xfId="797"/>
    <cellStyle name="Note 2 3" xfId="798"/>
    <cellStyle name="Note 2 4" xfId="799"/>
    <cellStyle name="Note 2 5" xfId="800"/>
    <cellStyle name="Note 2_anakia II etapi.xls sm. defeqturi" xfId="801"/>
    <cellStyle name="Note 3" xfId="802"/>
    <cellStyle name="Note 4" xfId="803"/>
    <cellStyle name="Note 4 2" xfId="804"/>
    <cellStyle name="Note 4_anakia II etapi.xls sm. defeqturi" xfId="805"/>
    <cellStyle name="Note 5" xfId="806"/>
    <cellStyle name="Note 6" xfId="807"/>
    <cellStyle name="Note 7" xfId="808"/>
    <cellStyle name="Output" xfId="809"/>
    <cellStyle name="Output 2" xfId="810"/>
    <cellStyle name="Output 2 2" xfId="811"/>
    <cellStyle name="Output 2 3" xfId="812"/>
    <cellStyle name="Output 2 4" xfId="813"/>
    <cellStyle name="Output 2 5" xfId="814"/>
    <cellStyle name="Output 2_anakia II etapi.xls sm. defeqturi" xfId="815"/>
    <cellStyle name="Output 3" xfId="816"/>
    <cellStyle name="Output 4" xfId="817"/>
    <cellStyle name="Output 4 2" xfId="818"/>
    <cellStyle name="Output 4_anakia II etapi.xls sm. defeqturi" xfId="819"/>
    <cellStyle name="Output 5" xfId="820"/>
    <cellStyle name="Output 6" xfId="821"/>
    <cellStyle name="Output 7" xfId="822"/>
    <cellStyle name="Percent 2" xfId="823"/>
    <cellStyle name="Percent 3" xfId="824"/>
    <cellStyle name="Percent 3 2" xfId="825"/>
    <cellStyle name="Percent 4" xfId="826"/>
    <cellStyle name="Percent 5" xfId="827"/>
    <cellStyle name="Percent 6" xfId="828"/>
    <cellStyle name="Style 1" xfId="829"/>
    <cellStyle name="Title" xfId="830"/>
    <cellStyle name="Title 2" xfId="831"/>
    <cellStyle name="Title 2 2" xfId="832"/>
    <cellStyle name="Title 2 3" xfId="833"/>
    <cellStyle name="Title 2 4" xfId="834"/>
    <cellStyle name="Title 2 5" xfId="835"/>
    <cellStyle name="Title 3" xfId="836"/>
    <cellStyle name="Title 4" xfId="837"/>
    <cellStyle name="Title 4 2" xfId="838"/>
    <cellStyle name="Title 5" xfId="839"/>
    <cellStyle name="Title 6" xfId="840"/>
    <cellStyle name="Title 7" xfId="841"/>
    <cellStyle name="Total" xfId="842"/>
    <cellStyle name="Total 2" xfId="843"/>
    <cellStyle name="Total 2 2" xfId="844"/>
    <cellStyle name="Total 2 3" xfId="845"/>
    <cellStyle name="Total 2 4" xfId="846"/>
    <cellStyle name="Total 2 5" xfId="847"/>
    <cellStyle name="Total 2_anakia II etapi.xls sm. defeqturi" xfId="848"/>
    <cellStyle name="Total 3" xfId="849"/>
    <cellStyle name="Total 4" xfId="850"/>
    <cellStyle name="Total 4 2" xfId="851"/>
    <cellStyle name="Total 4_anakia II etapi.xls sm. defeqturi" xfId="852"/>
    <cellStyle name="Total 5" xfId="853"/>
    <cellStyle name="Total 6" xfId="854"/>
    <cellStyle name="Total 7" xfId="855"/>
    <cellStyle name="Warning Text" xfId="856"/>
    <cellStyle name="Warning Text 2" xfId="857"/>
    <cellStyle name="Warning Text 2 2" xfId="858"/>
    <cellStyle name="Warning Text 2 3" xfId="859"/>
    <cellStyle name="Warning Text 2 4" xfId="860"/>
    <cellStyle name="Warning Text 2 5" xfId="861"/>
    <cellStyle name="Warning Text 3" xfId="862"/>
    <cellStyle name="Warning Text 4" xfId="863"/>
    <cellStyle name="Warning Text 4 2" xfId="864"/>
    <cellStyle name="Warning Text 5" xfId="865"/>
    <cellStyle name="Warning Text 6" xfId="866"/>
    <cellStyle name="Warning Text 7" xfId="867"/>
    <cellStyle name="Обычный 10" xfId="868"/>
    <cellStyle name="Обычный 10 2" xfId="869"/>
    <cellStyle name="Обычный 11" xfId="5"/>
    <cellStyle name="Обычный 2" xfId="3"/>
    <cellStyle name="Обычный 2 2" xfId="870"/>
    <cellStyle name="Обычный 3" xfId="871"/>
    <cellStyle name="Обычный 3 2" xfId="872"/>
    <cellStyle name="Обычный 3 3" xfId="873"/>
    <cellStyle name="Обычный 4" xfId="874"/>
    <cellStyle name="Обычный 4 2" xfId="875"/>
    <cellStyle name="Обычный 4 3" xfId="876"/>
    <cellStyle name="Обычный 4 4" xfId="877"/>
    <cellStyle name="Обычный 5" xfId="878"/>
    <cellStyle name="Обычный 5 2" xfId="879"/>
    <cellStyle name="Обычный 5 2 2" xfId="880"/>
    <cellStyle name="Обычный 5 3" xfId="881"/>
    <cellStyle name="Обычный 5 4" xfId="882"/>
    <cellStyle name="Обычный 5 4 2" xfId="883"/>
    <cellStyle name="Обычный 5 5" xfId="884"/>
    <cellStyle name="Обычный 6" xfId="885"/>
    <cellStyle name="Обычный 6 2" xfId="886"/>
    <cellStyle name="Обычный 7" xfId="887"/>
    <cellStyle name="Обычный 8" xfId="888"/>
    <cellStyle name="Обычный 8 2" xfId="889"/>
    <cellStyle name="Обычный 9" xfId="890"/>
    <cellStyle name="Плохой 2" xfId="891"/>
    <cellStyle name="Процентный 2" xfId="892"/>
    <cellStyle name="Процентный 3" xfId="893"/>
    <cellStyle name="Процентный 3 2" xfId="894"/>
    <cellStyle name="Финансовый 2" xfId="895"/>
    <cellStyle name="Финансовый 2 2" xfId="896"/>
    <cellStyle name="Финансовый 3" xfId="897"/>
    <cellStyle name="Финансовый 4" xfId="898"/>
    <cellStyle name="Финансовый 5" xfId="899"/>
    <cellStyle name="Финансовый 6" xfId="478"/>
  </cellStyles>
  <dxfs count="0"/>
  <tableStyles count="0" defaultTableStyle="TableStyleMedium9" defaultPivotStyle="PivotStyleLight16"/>
  <colors>
    <mruColors>
      <color rgb="FFFFCCFF"/>
      <color rgb="FFCCFF33"/>
      <color rgb="FF99CC00"/>
      <color rgb="FFFFFFCC"/>
      <color rgb="FFCCCC00"/>
      <color rgb="FFFF66FF"/>
      <color rgb="FFFF99FF"/>
      <color rgb="FF00FF99"/>
      <color rgb="FF6666FF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FF"/>
  </sheetPr>
  <dimension ref="A1:G285"/>
  <sheetViews>
    <sheetView tabSelected="1" zoomScale="90" zoomScaleNormal="90" workbookViewId="0">
      <selection activeCell="I4" sqref="I4"/>
    </sheetView>
  </sheetViews>
  <sheetFormatPr defaultColWidth="8.85546875" defaultRowHeight="16.5" x14ac:dyDescent="0.25"/>
  <cols>
    <col min="1" max="1" width="4.85546875" style="44" customWidth="1"/>
    <col min="2" max="2" width="70.42578125" style="28" customWidth="1"/>
    <col min="3" max="3" width="9.7109375" style="3" customWidth="1"/>
    <col min="4" max="4" width="10.28515625" style="21" hidden="1" customWidth="1"/>
    <col min="5" max="5" width="12.7109375" style="9" customWidth="1"/>
    <col min="6" max="6" width="13.42578125" style="7" customWidth="1"/>
    <col min="7" max="7" width="11.85546875" style="7" customWidth="1"/>
    <col min="8" max="16384" width="8.85546875" style="31"/>
  </cols>
  <sheetData>
    <row r="1" spans="1:7" s="1" customFormat="1" ht="48.75" customHeight="1" x14ac:dyDescent="0.25">
      <c r="A1" s="102" t="s">
        <v>107</v>
      </c>
      <c r="B1" s="102"/>
      <c r="C1" s="102"/>
      <c r="D1" s="102"/>
      <c r="E1" s="102"/>
      <c r="F1" s="102"/>
      <c r="G1" s="102"/>
    </row>
    <row r="2" spans="1:7" s="1" customFormat="1" ht="20.25" customHeight="1" x14ac:dyDescent="0.25">
      <c r="A2" s="103"/>
      <c r="B2" s="103"/>
      <c r="C2" s="103"/>
      <c r="D2" s="49"/>
      <c r="E2" s="49"/>
      <c r="F2" s="104" t="s">
        <v>108</v>
      </c>
      <c r="G2" s="104"/>
    </row>
    <row r="3" spans="1:7" ht="39" customHeight="1" x14ac:dyDescent="0.25">
      <c r="A3" s="105" t="s">
        <v>102</v>
      </c>
      <c r="B3" s="105" t="s">
        <v>105</v>
      </c>
      <c r="C3" s="105" t="s">
        <v>104</v>
      </c>
      <c r="D3" s="106" t="s">
        <v>63</v>
      </c>
      <c r="E3" s="106"/>
      <c r="F3" s="107" t="s">
        <v>103</v>
      </c>
      <c r="G3" s="107" t="s">
        <v>23</v>
      </c>
    </row>
    <row r="4" spans="1:7" x14ac:dyDescent="0.25">
      <c r="A4" s="105"/>
      <c r="B4" s="105"/>
      <c r="C4" s="105"/>
      <c r="D4" s="106"/>
      <c r="E4" s="106"/>
      <c r="F4" s="107"/>
      <c r="G4" s="107"/>
    </row>
    <row r="5" spans="1:7" x14ac:dyDescent="0.25">
      <c r="A5" s="30">
        <v>1</v>
      </c>
      <c r="B5" s="72" t="s">
        <v>16</v>
      </c>
      <c r="C5" s="30" t="s">
        <v>11</v>
      </c>
      <c r="D5" s="73">
        <v>5</v>
      </c>
      <c r="E5" s="74">
        <v>4</v>
      </c>
      <c r="F5" s="73">
        <v>5</v>
      </c>
      <c r="G5" s="74">
        <v>6</v>
      </c>
    </row>
    <row r="6" spans="1:7" ht="31.5" x14ac:dyDescent="0.25">
      <c r="A6" s="78" t="s">
        <v>21</v>
      </c>
      <c r="B6" s="14" t="s">
        <v>44</v>
      </c>
      <c r="C6" s="52" t="s">
        <v>5</v>
      </c>
      <c r="D6" s="19"/>
      <c r="E6" s="12">
        <f>0.6*0.6*2.5*5</f>
        <v>4.5</v>
      </c>
      <c r="F6" s="11">
        <v>0</v>
      </c>
      <c r="G6" s="5">
        <f>E6*F6</f>
        <v>0</v>
      </c>
    </row>
    <row r="7" spans="1:7" ht="44.25" customHeight="1" x14ac:dyDescent="0.25">
      <c r="A7" s="79" t="s">
        <v>16</v>
      </c>
      <c r="B7" s="14" t="s">
        <v>43</v>
      </c>
      <c r="C7" s="52" t="s">
        <v>5</v>
      </c>
      <c r="D7" s="19"/>
      <c r="E7" s="12">
        <v>5</v>
      </c>
      <c r="F7" s="11">
        <v>0</v>
      </c>
      <c r="G7" s="5">
        <f t="shared" ref="G7:G70" si="0">E7*F7</f>
        <v>0</v>
      </c>
    </row>
    <row r="8" spans="1:7" ht="23.25" customHeight="1" x14ac:dyDescent="0.25">
      <c r="A8" s="79" t="s">
        <v>11</v>
      </c>
      <c r="B8" s="24" t="s">
        <v>12</v>
      </c>
      <c r="C8" s="55" t="s">
        <v>6</v>
      </c>
      <c r="D8" s="18"/>
      <c r="E8" s="6">
        <f>E6*2.4+E7*1.95</f>
        <v>20.549999999999997</v>
      </c>
      <c r="F8" s="11">
        <v>0</v>
      </c>
      <c r="G8" s="5">
        <f t="shared" si="0"/>
        <v>0</v>
      </c>
    </row>
    <row r="9" spans="1:7" x14ac:dyDescent="0.25">
      <c r="A9" s="79" t="s">
        <v>25</v>
      </c>
      <c r="B9" s="25" t="s">
        <v>31</v>
      </c>
      <c r="C9" s="55" t="s">
        <v>6</v>
      </c>
      <c r="D9" s="18"/>
      <c r="E9" s="6">
        <f>E8</f>
        <v>20.549999999999997</v>
      </c>
      <c r="F9" s="11">
        <v>0</v>
      </c>
      <c r="G9" s="5">
        <f t="shared" si="0"/>
        <v>0</v>
      </c>
    </row>
    <row r="10" spans="1:7" ht="47.25" x14ac:dyDescent="0.25">
      <c r="A10" s="98" t="s">
        <v>26</v>
      </c>
      <c r="B10" s="14" t="s">
        <v>64</v>
      </c>
      <c r="C10" s="36" t="s">
        <v>5</v>
      </c>
      <c r="D10" s="10"/>
      <c r="E10" s="8">
        <f>102*0.1+42*0.2*0.1</f>
        <v>11.040000000000001</v>
      </c>
      <c r="F10" s="11">
        <v>0</v>
      </c>
      <c r="G10" s="5">
        <f t="shared" si="0"/>
        <v>0</v>
      </c>
    </row>
    <row r="11" spans="1:7" x14ac:dyDescent="0.25">
      <c r="A11" s="98"/>
      <c r="B11" s="26" t="s">
        <v>30</v>
      </c>
      <c r="C11" s="36" t="s">
        <v>5</v>
      </c>
      <c r="D11" s="10">
        <v>1.02</v>
      </c>
      <c r="E11" s="8">
        <f>E10*D11</f>
        <v>11.260800000000001</v>
      </c>
      <c r="F11" s="11">
        <v>0</v>
      </c>
      <c r="G11" s="5">
        <f t="shared" si="0"/>
        <v>0</v>
      </c>
    </row>
    <row r="12" spans="1:7" ht="31.5" x14ac:dyDescent="0.25">
      <c r="A12" s="100" t="s">
        <v>32</v>
      </c>
      <c r="B12" s="14" t="s">
        <v>65</v>
      </c>
      <c r="C12" s="36" t="s">
        <v>17</v>
      </c>
      <c r="D12" s="42"/>
      <c r="E12" s="8">
        <f>0.6*0.6*2.7*5</f>
        <v>4.8599999999999994</v>
      </c>
      <c r="F12" s="11">
        <v>0</v>
      </c>
      <c r="G12" s="5">
        <f t="shared" si="0"/>
        <v>0</v>
      </c>
    </row>
    <row r="13" spans="1:7" x14ac:dyDescent="0.25">
      <c r="A13" s="100"/>
      <c r="B13" s="35" t="s">
        <v>96</v>
      </c>
      <c r="C13" s="36" t="s">
        <v>17</v>
      </c>
      <c r="D13" s="42">
        <v>1.0149999999999999</v>
      </c>
      <c r="E13" s="8">
        <f>D13*E12</f>
        <v>4.9328999999999992</v>
      </c>
      <c r="F13" s="11">
        <v>0</v>
      </c>
      <c r="G13" s="5">
        <f t="shared" si="0"/>
        <v>0</v>
      </c>
    </row>
    <row r="14" spans="1:7" x14ac:dyDescent="0.25">
      <c r="A14" s="100"/>
      <c r="B14" s="80" t="s">
        <v>97</v>
      </c>
      <c r="C14" s="55" t="s">
        <v>18</v>
      </c>
      <c r="D14" s="81">
        <v>1.03</v>
      </c>
      <c r="E14" s="2">
        <f>5*(4*3*2.7)*1.03*1.21/1000</f>
        <v>0.20190060000000004</v>
      </c>
      <c r="F14" s="11">
        <v>0</v>
      </c>
      <c r="G14" s="5">
        <f t="shared" si="0"/>
        <v>0</v>
      </c>
    </row>
    <row r="15" spans="1:7" x14ac:dyDescent="0.25">
      <c r="A15" s="100"/>
      <c r="B15" s="80" t="s">
        <v>98</v>
      </c>
      <c r="C15" s="55" t="s">
        <v>18</v>
      </c>
      <c r="D15" s="81">
        <v>1.03</v>
      </c>
      <c r="E15" s="2">
        <f>5*(0.6*7*((2.7/0.15)+1))*1.03*0.395/1000</f>
        <v>0.16233315000000004</v>
      </c>
      <c r="F15" s="11">
        <v>0</v>
      </c>
      <c r="G15" s="5">
        <f t="shared" si="0"/>
        <v>0</v>
      </c>
    </row>
    <row r="16" spans="1:7" ht="31.5" x14ac:dyDescent="0.25">
      <c r="A16" s="98" t="s">
        <v>45</v>
      </c>
      <c r="B16" s="56" t="s">
        <v>66</v>
      </c>
      <c r="C16" s="58" t="s">
        <v>5</v>
      </c>
      <c r="D16" s="75"/>
      <c r="E16" s="59">
        <f>(102+40)*0.15+(0.3*0.15/2)*2.5*26</f>
        <v>22.762499999999999</v>
      </c>
      <c r="F16" s="11">
        <v>0</v>
      </c>
      <c r="G16" s="5">
        <f t="shared" si="0"/>
        <v>0</v>
      </c>
    </row>
    <row r="17" spans="1:7" x14ac:dyDescent="0.25">
      <c r="A17" s="98"/>
      <c r="B17" s="57" t="s">
        <v>33</v>
      </c>
      <c r="C17" s="58" t="s">
        <v>79</v>
      </c>
      <c r="D17" s="59">
        <f>101.5*0.01</f>
        <v>1.0150000000000001</v>
      </c>
      <c r="E17" s="59">
        <f>D17*E16</f>
        <v>23.103937500000001</v>
      </c>
      <c r="F17" s="11">
        <v>0</v>
      </c>
      <c r="G17" s="5">
        <f t="shared" si="0"/>
        <v>0</v>
      </c>
    </row>
    <row r="18" spans="1:7" x14ac:dyDescent="0.25">
      <c r="A18" s="98"/>
      <c r="B18" s="57" t="s">
        <v>99</v>
      </c>
      <c r="C18" s="58" t="s">
        <v>34</v>
      </c>
      <c r="D18" s="59"/>
      <c r="E18" s="59">
        <f>(102+40)*16*2*1.03*0.395/1000</f>
        <v>1.8487264000000001</v>
      </c>
      <c r="F18" s="11">
        <v>0</v>
      </c>
      <c r="G18" s="5">
        <f t="shared" si="0"/>
        <v>0</v>
      </c>
    </row>
    <row r="19" spans="1:7" x14ac:dyDescent="0.25">
      <c r="A19" s="98"/>
      <c r="B19" s="57" t="s">
        <v>98</v>
      </c>
      <c r="C19" s="58" t="s">
        <v>34</v>
      </c>
      <c r="D19" s="59"/>
      <c r="E19" s="59">
        <f>(102+40)*9*0.3*1.03*0.222/1000</f>
        <v>8.7668244000000006E-2</v>
      </c>
      <c r="F19" s="11">
        <v>0</v>
      </c>
      <c r="G19" s="5">
        <f t="shared" si="0"/>
        <v>0</v>
      </c>
    </row>
    <row r="20" spans="1:7" ht="31.5" hidden="1" x14ac:dyDescent="0.25">
      <c r="A20" s="100" t="s">
        <v>62</v>
      </c>
      <c r="B20" s="37" t="s">
        <v>48</v>
      </c>
      <c r="C20" s="54" t="s">
        <v>35</v>
      </c>
      <c r="D20" s="38"/>
      <c r="E20" s="38">
        <v>0</v>
      </c>
      <c r="F20" s="11">
        <v>0</v>
      </c>
      <c r="G20" s="5">
        <f t="shared" si="0"/>
        <v>0</v>
      </c>
    </row>
    <row r="21" spans="1:7" hidden="1" x14ac:dyDescent="0.25">
      <c r="A21" s="100"/>
      <c r="B21" s="39" t="s">
        <v>8</v>
      </c>
      <c r="C21" s="36" t="s">
        <v>10</v>
      </c>
      <c r="D21" s="38">
        <v>1.58</v>
      </c>
      <c r="E21" s="38">
        <f>E20*D21</f>
        <v>0</v>
      </c>
      <c r="F21" s="11">
        <v>0</v>
      </c>
      <c r="G21" s="5">
        <f t="shared" si="0"/>
        <v>0</v>
      </c>
    </row>
    <row r="22" spans="1:7" hidden="1" x14ac:dyDescent="0.25">
      <c r="A22" s="100"/>
      <c r="B22" s="26" t="s">
        <v>36</v>
      </c>
      <c r="C22" s="36" t="s">
        <v>37</v>
      </c>
      <c r="D22" s="8">
        <f>20.5/100</f>
        <v>0.20499999999999999</v>
      </c>
      <c r="E22" s="8">
        <f>E20*D22</f>
        <v>0</v>
      </c>
      <c r="F22" s="11">
        <v>0</v>
      </c>
      <c r="G22" s="5">
        <f t="shared" si="0"/>
        <v>0</v>
      </c>
    </row>
    <row r="23" spans="1:7" hidden="1" x14ac:dyDescent="0.25">
      <c r="A23" s="100"/>
      <c r="B23" s="26" t="s">
        <v>9</v>
      </c>
      <c r="C23" s="36" t="s">
        <v>7</v>
      </c>
      <c r="D23" s="8">
        <f>4*0.01</f>
        <v>0.04</v>
      </c>
      <c r="E23" s="8">
        <f>E20*D23</f>
        <v>0</v>
      </c>
      <c r="F23" s="11">
        <v>0</v>
      </c>
      <c r="G23" s="5">
        <f t="shared" si="0"/>
        <v>0</v>
      </c>
    </row>
    <row r="24" spans="1:7" hidden="1" x14ac:dyDescent="0.25">
      <c r="A24" s="100"/>
      <c r="B24" s="26" t="s">
        <v>100</v>
      </c>
      <c r="C24" s="36" t="s">
        <v>17</v>
      </c>
      <c r="D24" s="8">
        <f>1.41*0.01</f>
        <v>1.41E-2</v>
      </c>
      <c r="E24" s="8">
        <f>E20*D24</f>
        <v>0</v>
      </c>
      <c r="F24" s="11">
        <v>0</v>
      </c>
      <c r="G24" s="5">
        <f t="shared" si="0"/>
        <v>0</v>
      </c>
    </row>
    <row r="25" spans="1:7" hidden="1" x14ac:dyDescent="0.25">
      <c r="A25" s="100"/>
      <c r="B25" s="39" t="s">
        <v>38</v>
      </c>
      <c r="C25" s="36" t="s">
        <v>19</v>
      </c>
      <c r="D25" s="38"/>
      <c r="E25" s="38">
        <f>E20*1</f>
        <v>0</v>
      </c>
      <c r="F25" s="11">
        <v>0</v>
      </c>
      <c r="G25" s="5">
        <f t="shared" si="0"/>
        <v>0</v>
      </c>
    </row>
    <row r="26" spans="1:7" hidden="1" x14ac:dyDescent="0.25">
      <c r="A26" s="100"/>
      <c r="B26" s="26" t="s">
        <v>39</v>
      </c>
      <c r="C26" s="36" t="s">
        <v>20</v>
      </c>
      <c r="D26" s="8">
        <f>0.002*1000*0.01</f>
        <v>0.02</v>
      </c>
      <c r="E26" s="8">
        <f>E20*D26</f>
        <v>0</v>
      </c>
      <c r="F26" s="11">
        <v>0</v>
      </c>
      <c r="G26" s="5">
        <f t="shared" si="0"/>
        <v>0</v>
      </c>
    </row>
    <row r="27" spans="1:7" hidden="1" x14ac:dyDescent="0.25">
      <c r="A27" s="100"/>
      <c r="B27" s="26" t="s">
        <v>27</v>
      </c>
      <c r="C27" s="36" t="s">
        <v>7</v>
      </c>
      <c r="D27" s="8">
        <f>6*0.01</f>
        <v>0.06</v>
      </c>
      <c r="E27" s="8">
        <f>E20*D27</f>
        <v>0</v>
      </c>
      <c r="F27" s="11">
        <v>0</v>
      </c>
      <c r="G27" s="5">
        <f t="shared" si="0"/>
        <v>0</v>
      </c>
    </row>
    <row r="28" spans="1:7" ht="31.5" hidden="1" x14ac:dyDescent="0.25">
      <c r="A28" s="100" t="s">
        <v>62</v>
      </c>
      <c r="B28" s="37" t="s">
        <v>40</v>
      </c>
      <c r="C28" s="54" t="s">
        <v>19</v>
      </c>
      <c r="D28" s="38"/>
      <c r="E28" s="38">
        <f>E20*1*2</f>
        <v>0</v>
      </c>
      <c r="F28" s="11">
        <v>0</v>
      </c>
      <c r="G28" s="5">
        <f t="shared" si="0"/>
        <v>0</v>
      </c>
    </row>
    <row r="29" spans="1:7" hidden="1" x14ac:dyDescent="0.25">
      <c r="A29" s="100"/>
      <c r="B29" s="39" t="s">
        <v>8</v>
      </c>
      <c r="C29" s="53" t="s">
        <v>10</v>
      </c>
      <c r="D29" s="8">
        <f>68*0.01</f>
        <v>0.68</v>
      </c>
      <c r="E29" s="40">
        <f>E28*D29</f>
        <v>0</v>
      </c>
      <c r="F29" s="11">
        <v>0</v>
      </c>
      <c r="G29" s="5">
        <f t="shared" si="0"/>
        <v>0</v>
      </c>
    </row>
    <row r="30" spans="1:7" hidden="1" x14ac:dyDescent="0.25">
      <c r="A30" s="100"/>
      <c r="B30" s="39" t="s">
        <v>9</v>
      </c>
      <c r="C30" s="54" t="s">
        <v>7</v>
      </c>
      <c r="D30" s="38">
        <f>0.03*0.01</f>
        <v>2.9999999999999997E-4</v>
      </c>
      <c r="E30" s="38">
        <f>E28*D30</f>
        <v>0</v>
      </c>
      <c r="F30" s="11">
        <v>0</v>
      </c>
      <c r="G30" s="5">
        <f t="shared" si="0"/>
        <v>0</v>
      </c>
    </row>
    <row r="31" spans="1:7" hidden="1" x14ac:dyDescent="0.25">
      <c r="A31" s="100"/>
      <c r="B31" s="39" t="s">
        <v>41</v>
      </c>
      <c r="C31" s="54" t="s">
        <v>20</v>
      </c>
      <c r="D31" s="38">
        <v>0.35</v>
      </c>
      <c r="E31" s="38">
        <f>E28*D31</f>
        <v>0</v>
      </c>
      <c r="F31" s="11">
        <v>0</v>
      </c>
      <c r="G31" s="5">
        <f t="shared" si="0"/>
        <v>0</v>
      </c>
    </row>
    <row r="32" spans="1:7" hidden="1" x14ac:dyDescent="0.25">
      <c r="A32" s="100"/>
      <c r="B32" s="39" t="s">
        <v>42</v>
      </c>
      <c r="C32" s="54" t="s">
        <v>20</v>
      </c>
      <c r="D32" s="38">
        <v>2.7E-2</v>
      </c>
      <c r="E32" s="38">
        <f>E28*D32</f>
        <v>0</v>
      </c>
      <c r="F32" s="11">
        <v>0</v>
      </c>
      <c r="G32" s="5">
        <f t="shared" si="0"/>
        <v>0</v>
      </c>
    </row>
    <row r="33" spans="1:7" hidden="1" x14ac:dyDescent="0.25">
      <c r="A33" s="100"/>
      <c r="B33" s="39" t="s">
        <v>27</v>
      </c>
      <c r="C33" s="54" t="s">
        <v>7</v>
      </c>
      <c r="D33" s="38">
        <v>1.9E-3</v>
      </c>
      <c r="E33" s="38">
        <f>E28*D33</f>
        <v>0</v>
      </c>
      <c r="F33" s="11">
        <v>0</v>
      </c>
      <c r="G33" s="5">
        <f t="shared" si="0"/>
        <v>0</v>
      </c>
    </row>
    <row r="34" spans="1:7" hidden="1" x14ac:dyDescent="0.25">
      <c r="A34" s="100" t="s">
        <v>46</v>
      </c>
      <c r="B34" s="82" t="s">
        <v>57</v>
      </c>
      <c r="C34" s="54" t="s">
        <v>56</v>
      </c>
      <c r="D34" s="38">
        <f>(50/2+1)*1*1.05</f>
        <v>27.3</v>
      </c>
      <c r="E34" s="38"/>
      <c r="F34" s="11">
        <v>0</v>
      </c>
      <c r="G34" s="5">
        <f t="shared" si="0"/>
        <v>0</v>
      </c>
    </row>
    <row r="35" spans="1:7" hidden="1" x14ac:dyDescent="0.25">
      <c r="A35" s="100"/>
      <c r="B35" s="82"/>
      <c r="C35" s="54" t="s">
        <v>6</v>
      </c>
      <c r="D35" s="38">
        <f>(0.06+0.03)*2*0.003*7.8*D34</f>
        <v>0.1149876</v>
      </c>
      <c r="E35" s="38"/>
      <c r="F35" s="11">
        <v>0</v>
      </c>
      <c r="G35" s="5">
        <f t="shared" si="0"/>
        <v>0</v>
      </c>
    </row>
    <row r="36" spans="1:7" hidden="1" x14ac:dyDescent="0.25">
      <c r="A36" s="100"/>
      <c r="B36" s="82" t="s">
        <v>58</v>
      </c>
      <c r="C36" s="54" t="s">
        <v>56</v>
      </c>
      <c r="D36" s="38">
        <f>50*2*1.05</f>
        <v>105</v>
      </c>
      <c r="E36" s="38"/>
      <c r="F36" s="11">
        <v>0</v>
      </c>
      <c r="G36" s="5">
        <f t="shared" si="0"/>
        <v>0</v>
      </c>
    </row>
    <row r="37" spans="1:7" hidden="1" x14ac:dyDescent="0.25">
      <c r="A37" s="100"/>
      <c r="B37" s="82"/>
      <c r="C37" s="54" t="s">
        <v>6</v>
      </c>
      <c r="D37" s="38">
        <f>(0.06+0.03)*2*0.002*7.8*D36</f>
        <v>0.29483999999999999</v>
      </c>
      <c r="E37" s="38"/>
      <c r="F37" s="11">
        <v>0</v>
      </c>
      <c r="G37" s="5">
        <f t="shared" si="0"/>
        <v>0</v>
      </c>
    </row>
    <row r="38" spans="1:7" hidden="1" x14ac:dyDescent="0.25">
      <c r="A38" s="100"/>
      <c r="B38" s="82" t="s">
        <v>59</v>
      </c>
      <c r="C38" s="54" t="s">
        <v>56</v>
      </c>
      <c r="D38" s="38">
        <f>25*9*0.9*1.05</f>
        <v>212.625</v>
      </c>
      <c r="E38" s="38"/>
      <c r="F38" s="11">
        <v>0</v>
      </c>
      <c r="G38" s="5">
        <f t="shared" si="0"/>
        <v>0</v>
      </c>
    </row>
    <row r="39" spans="1:7" hidden="1" x14ac:dyDescent="0.25">
      <c r="A39" s="100"/>
      <c r="B39" s="82"/>
      <c r="C39" s="54" t="s">
        <v>6</v>
      </c>
      <c r="D39" s="38">
        <f>(0.02+0.02)*2*0.0015*7.8*D38</f>
        <v>0.199017</v>
      </c>
      <c r="E39" s="38"/>
      <c r="F39" s="11">
        <v>0</v>
      </c>
      <c r="G39" s="5">
        <f t="shared" si="0"/>
        <v>0</v>
      </c>
    </row>
    <row r="40" spans="1:7" hidden="1" x14ac:dyDescent="0.25">
      <c r="A40" s="100"/>
      <c r="B40" s="82" t="s">
        <v>60</v>
      </c>
      <c r="C40" s="54" t="s">
        <v>51</v>
      </c>
      <c r="D40" s="38">
        <f>26*0.2*0.2*1.05</f>
        <v>1.0920000000000001</v>
      </c>
      <c r="E40" s="38"/>
      <c r="F40" s="11">
        <v>0</v>
      </c>
      <c r="G40" s="5">
        <f t="shared" si="0"/>
        <v>0</v>
      </c>
    </row>
    <row r="41" spans="1:7" hidden="1" x14ac:dyDescent="0.25">
      <c r="A41" s="100"/>
      <c r="B41" s="82"/>
      <c r="C41" s="54" t="s">
        <v>6</v>
      </c>
      <c r="D41" s="38">
        <f>1*0.01*7.8*D40</f>
        <v>8.5176000000000002E-2</v>
      </c>
      <c r="E41" s="38"/>
      <c r="F41" s="11">
        <v>0</v>
      </c>
      <c r="G41" s="5">
        <f t="shared" si="0"/>
        <v>0</v>
      </c>
    </row>
    <row r="42" spans="1:7" hidden="1" x14ac:dyDescent="0.25">
      <c r="A42" s="100"/>
      <c r="B42" s="39" t="s">
        <v>101</v>
      </c>
      <c r="C42" s="54" t="s">
        <v>61</v>
      </c>
      <c r="D42" s="38">
        <f>26*4</f>
        <v>104</v>
      </c>
      <c r="E42" s="38"/>
      <c r="F42" s="11">
        <v>0</v>
      </c>
      <c r="G42" s="5">
        <f t="shared" si="0"/>
        <v>0</v>
      </c>
    </row>
    <row r="43" spans="1:7" ht="49.5" x14ac:dyDescent="0.25">
      <c r="A43" s="100"/>
      <c r="B43" s="71" t="s">
        <v>87</v>
      </c>
      <c r="C43" s="36" t="s">
        <v>6</v>
      </c>
      <c r="D43" s="42"/>
      <c r="E43" s="42">
        <f>D35+D37+D39+D41</f>
        <v>0.69402059999999999</v>
      </c>
      <c r="F43" s="11">
        <v>0</v>
      </c>
      <c r="G43" s="5">
        <f t="shared" si="0"/>
        <v>0</v>
      </c>
    </row>
    <row r="44" spans="1:7" x14ac:dyDescent="0.25">
      <c r="A44" s="100"/>
      <c r="B44" s="83" t="s">
        <v>72</v>
      </c>
      <c r="C44" s="36" t="s">
        <v>6</v>
      </c>
      <c r="D44" s="42"/>
      <c r="E44" s="42">
        <f>D35</f>
        <v>0.1149876</v>
      </c>
      <c r="F44" s="11">
        <v>0</v>
      </c>
      <c r="G44" s="5">
        <f t="shared" si="0"/>
        <v>0</v>
      </c>
    </row>
    <row r="45" spans="1:7" x14ac:dyDescent="0.25">
      <c r="A45" s="100"/>
      <c r="B45" s="83" t="s">
        <v>73</v>
      </c>
      <c r="C45" s="36" t="s">
        <v>6</v>
      </c>
      <c r="D45" s="42"/>
      <c r="E45" s="42">
        <f>D37</f>
        <v>0.29483999999999999</v>
      </c>
      <c r="F45" s="11">
        <v>0</v>
      </c>
      <c r="G45" s="5">
        <f t="shared" si="0"/>
        <v>0</v>
      </c>
    </row>
    <row r="46" spans="1:7" x14ac:dyDescent="0.25">
      <c r="A46" s="100"/>
      <c r="B46" s="83" t="s">
        <v>74</v>
      </c>
      <c r="C46" s="36" t="s">
        <v>6</v>
      </c>
      <c r="D46" s="42"/>
      <c r="E46" s="42">
        <f>D39</f>
        <v>0.199017</v>
      </c>
      <c r="F46" s="11">
        <v>0</v>
      </c>
      <c r="G46" s="5">
        <f t="shared" si="0"/>
        <v>0</v>
      </c>
    </row>
    <row r="47" spans="1:7" x14ac:dyDescent="0.25">
      <c r="A47" s="100"/>
      <c r="B47" s="83" t="str">
        <f>B40</f>
        <v>foladis furceli 10mm</v>
      </c>
      <c r="C47" s="45" t="s">
        <v>6</v>
      </c>
      <c r="D47" s="42"/>
      <c r="E47" s="42">
        <f>D41</f>
        <v>8.5176000000000002E-2</v>
      </c>
      <c r="F47" s="11">
        <v>0</v>
      </c>
      <c r="G47" s="5">
        <f t="shared" si="0"/>
        <v>0</v>
      </c>
    </row>
    <row r="48" spans="1:7" ht="31.5" x14ac:dyDescent="0.25">
      <c r="A48" s="101" t="s">
        <v>47</v>
      </c>
      <c r="B48" s="46" t="s">
        <v>67</v>
      </c>
      <c r="C48" s="54" t="s">
        <v>19</v>
      </c>
      <c r="D48" s="47"/>
      <c r="E48" s="47">
        <f>(0.03+0.06)*2*(D34+D36)/1.05+(0.02+0.02)*2*D38/1.05+D40</f>
        <v>39.971999999999994</v>
      </c>
      <c r="F48" s="11">
        <v>0</v>
      </c>
      <c r="G48" s="5">
        <f t="shared" si="0"/>
        <v>0</v>
      </c>
    </row>
    <row r="49" spans="1:7" x14ac:dyDescent="0.25">
      <c r="A49" s="101"/>
      <c r="B49" s="48" t="s">
        <v>41</v>
      </c>
      <c r="C49" s="54" t="s">
        <v>20</v>
      </c>
      <c r="D49" s="47">
        <v>0.35</v>
      </c>
      <c r="E49" s="47">
        <f>D49*E48</f>
        <v>13.990199999999998</v>
      </c>
      <c r="F49" s="11">
        <v>0</v>
      </c>
      <c r="G49" s="5">
        <f t="shared" si="0"/>
        <v>0</v>
      </c>
    </row>
    <row r="50" spans="1:7" ht="31.5" x14ac:dyDescent="0.25">
      <c r="A50" s="98" t="s">
        <v>50</v>
      </c>
      <c r="B50" s="56" t="s">
        <v>80</v>
      </c>
      <c r="C50" s="55" t="s">
        <v>82</v>
      </c>
      <c r="D50" s="81"/>
      <c r="E50" s="2">
        <f>E52+E53</f>
        <v>122.85000000000001</v>
      </c>
      <c r="F50" s="11">
        <v>0</v>
      </c>
      <c r="G50" s="5">
        <f t="shared" si="0"/>
        <v>0</v>
      </c>
    </row>
    <row r="51" spans="1:7" x14ac:dyDescent="0.25">
      <c r="A51" s="98"/>
      <c r="B51" s="84" t="s">
        <v>49</v>
      </c>
      <c r="C51" s="55" t="s">
        <v>68</v>
      </c>
      <c r="D51" s="81">
        <v>7</v>
      </c>
      <c r="E51" s="2">
        <f>E50*D51</f>
        <v>859.95</v>
      </c>
      <c r="F51" s="11">
        <v>0</v>
      </c>
      <c r="G51" s="5">
        <f t="shared" si="0"/>
        <v>0</v>
      </c>
    </row>
    <row r="52" spans="1:7" x14ac:dyDescent="0.25">
      <c r="A52" s="98"/>
      <c r="B52" s="84" t="s">
        <v>81</v>
      </c>
      <c r="C52" s="55" t="s">
        <v>82</v>
      </c>
      <c r="D52" s="81"/>
      <c r="E52" s="2">
        <f>(102)*1.05</f>
        <v>107.10000000000001</v>
      </c>
      <c r="F52" s="11">
        <v>0</v>
      </c>
      <c r="G52" s="5">
        <f t="shared" si="0"/>
        <v>0</v>
      </c>
    </row>
    <row r="53" spans="1:7" x14ac:dyDescent="0.25">
      <c r="A53" s="98"/>
      <c r="B53" s="84" t="s">
        <v>83</v>
      </c>
      <c r="C53" s="55" t="s">
        <v>82</v>
      </c>
      <c r="D53" s="81"/>
      <c r="E53" s="2">
        <f>40*0.15*2.5*1.05</f>
        <v>15.75</v>
      </c>
      <c r="F53" s="11">
        <v>0</v>
      </c>
      <c r="G53" s="5">
        <f t="shared" si="0"/>
        <v>0</v>
      </c>
    </row>
    <row r="54" spans="1:7" x14ac:dyDescent="0.25">
      <c r="A54" s="98"/>
      <c r="B54" s="84" t="s">
        <v>70</v>
      </c>
      <c r="C54" s="55" t="s">
        <v>69</v>
      </c>
      <c r="D54" s="81">
        <f>9/100</f>
        <v>0.09</v>
      </c>
      <c r="E54" s="2">
        <v>4.3</v>
      </c>
      <c r="F54" s="11">
        <v>0</v>
      </c>
      <c r="G54" s="5">
        <f t="shared" si="0"/>
        <v>0</v>
      </c>
    </row>
    <row r="55" spans="1:7" ht="31.5" x14ac:dyDescent="0.25">
      <c r="A55" s="98" t="s">
        <v>88</v>
      </c>
      <c r="B55" s="70" t="s">
        <v>84</v>
      </c>
      <c r="C55" s="55" t="s">
        <v>82</v>
      </c>
      <c r="D55" s="81"/>
      <c r="E55" s="2">
        <f>40*2+42*0.3</f>
        <v>92.6</v>
      </c>
      <c r="F55" s="11">
        <v>0</v>
      </c>
      <c r="G55" s="5">
        <f t="shared" si="0"/>
        <v>0</v>
      </c>
    </row>
    <row r="56" spans="1:7" x14ac:dyDescent="0.25">
      <c r="A56" s="98"/>
      <c r="B56" s="84" t="s">
        <v>49</v>
      </c>
      <c r="C56" s="55" t="s">
        <v>71</v>
      </c>
      <c r="D56" s="81">
        <v>7</v>
      </c>
      <c r="E56" s="2">
        <f>E55*D56</f>
        <v>648.19999999999993</v>
      </c>
      <c r="F56" s="11">
        <v>0</v>
      </c>
      <c r="G56" s="5">
        <f t="shared" si="0"/>
        <v>0</v>
      </c>
    </row>
    <row r="57" spans="1:7" x14ac:dyDescent="0.25">
      <c r="A57" s="98"/>
      <c r="B57" s="84" t="s">
        <v>85</v>
      </c>
      <c r="C57" s="55" t="s">
        <v>82</v>
      </c>
      <c r="D57" s="81">
        <v>1.03</v>
      </c>
      <c r="E57" s="2">
        <f>D57*E55</f>
        <v>95.378</v>
      </c>
      <c r="F57" s="11">
        <v>0</v>
      </c>
      <c r="G57" s="5">
        <f t="shared" si="0"/>
        <v>0</v>
      </c>
    </row>
    <row r="58" spans="1:7" x14ac:dyDescent="0.25">
      <c r="A58" s="98"/>
      <c r="B58" s="84" t="s">
        <v>70</v>
      </c>
      <c r="C58" s="55" t="s">
        <v>69</v>
      </c>
      <c r="D58" s="81">
        <f>9/100</f>
        <v>0.09</v>
      </c>
      <c r="E58" s="2">
        <v>3.24</v>
      </c>
      <c r="F58" s="11">
        <v>0</v>
      </c>
      <c r="G58" s="5">
        <f t="shared" si="0"/>
        <v>0</v>
      </c>
    </row>
    <row r="59" spans="1:7" ht="31.5" x14ac:dyDescent="0.25">
      <c r="A59" s="79" t="s">
        <v>89</v>
      </c>
      <c r="B59" s="14" t="s">
        <v>75</v>
      </c>
      <c r="C59" s="52" t="s">
        <v>5</v>
      </c>
      <c r="D59" s="19"/>
      <c r="E59" s="12">
        <f>0.4*0.4*8</f>
        <v>1.2800000000000002</v>
      </c>
      <c r="F59" s="11">
        <v>0</v>
      </c>
      <c r="G59" s="5">
        <f t="shared" si="0"/>
        <v>0</v>
      </c>
    </row>
    <row r="60" spans="1:7" x14ac:dyDescent="0.25">
      <c r="A60" s="100" t="s">
        <v>90</v>
      </c>
      <c r="B60" s="85" t="s">
        <v>53</v>
      </c>
      <c r="C60" s="76" t="s">
        <v>54</v>
      </c>
      <c r="D60" s="43"/>
      <c r="E60" s="8">
        <f>E59*2.4</f>
        <v>3.0720000000000005</v>
      </c>
      <c r="F60" s="11">
        <v>0</v>
      </c>
      <c r="G60" s="5">
        <f t="shared" si="0"/>
        <v>0</v>
      </c>
    </row>
    <row r="61" spans="1:7" ht="31.5" x14ac:dyDescent="0.25">
      <c r="A61" s="100"/>
      <c r="B61" s="86" t="s">
        <v>55</v>
      </c>
      <c r="C61" s="36" t="s">
        <v>6</v>
      </c>
      <c r="D61" s="10"/>
      <c r="E61" s="8">
        <f>E60</f>
        <v>3.0720000000000005</v>
      </c>
      <c r="F61" s="11">
        <v>0</v>
      </c>
      <c r="G61" s="5">
        <f t="shared" si="0"/>
        <v>0</v>
      </c>
    </row>
    <row r="62" spans="1:7" ht="47.25" x14ac:dyDescent="0.25">
      <c r="A62" s="98" t="s">
        <v>28</v>
      </c>
      <c r="B62" s="14" t="s">
        <v>76</v>
      </c>
      <c r="C62" s="36" t="s">
        <v>5</v>
      </c>
      <c r="D62" s="10"/>
      <c r="E62" s="8">
        <f>0.4*0.1*8</f>
        <v>0.32000000000000006</v>
      </c>
      <c r="F62" s="11">
        <v>0</v>
      </c>
      <c r="G62" s="5">
        <f t="shared" si="0"/>
        <v>0</v>
      </c>
    </row>
    <row r="63" spans="1:7" x14ac:dyDescent="0.25">
      <c r="A63" s="98"/>
      <c r="B63" s="26" t="s">
        <v>30</v>
      </c>
      <c r="C63" s="36" t="s">
        <v>5</v>
      </c>
      <c r="D63" s="10">
        <v>1.02</v>
      </c>
      <c r="E63" s="8">
        <f>E62*D63</f>
        <v>0.32640000000000008</v>
      </c>
      <c r="F63" s="11">
        <v>0</v>
      </c>
      <c r="G63" s="5">
        <f t="shared" si="0"/>
        <v>0</v>
      </c>
    </row>
    <row r="64" spans="1:7" ht="31.5" x14ac:dyDescent="0.25">
      <c r="A64" s="98" t="s">
        <v>91</v>
      </c>
      <c r="B64" s="56" t="s">
        <v>77</v>
      </c>
      <c r="C64" s="58" t="s">
        <v>5</v>
      </c>
      <c r="D64" s="75"/>
      <c r="E64" s="2">
        <f>0.75*0.15*8</f>
        <v>0.89999999999999991</v>
      </c>
      <c r="F64" s="11">
        <v>0</v>
      </c>
      <c r="G64" s="5">
        <f t="shared" si="0"/>
        <v>0</v>
      </c>
    </row>
    <row r="65" spans="1:7" x14ac:dyDescent="0.25">
      <c r="A65" s="98"/>
      <c r="B65" s="57" t="s">
        <v>33</v>
      </c>
      <c r="C65" s="58" t="s">
        <v>5</v>
      </c>
      <c r="D65" s="2">
        <v>1.0149999999999999</v>
      </c>
      <c r="E65" s="59">
        <f>E64*D65</f>
        <v>0.91349999999999987</v>
      </c>
      <c r="F65" s="11">
        <v>0</v>
      </c>
      <c r="G65" s="5">
        <f t="shared" si="0"/>
        <v>0</v>
      </c>
    </row>
    <row r="66" spans="1:7" x14ac:dyDescent="0.25">
      <c r="A66" s="98"/>
      <c r="B66" s="60" t="s">
        <v>52</v>
      </c>
      <c r="C66" s="55" t="s">
        <v>6</v>
      </c>
      <c r="D66" s="17"/>
      <c r="E66" s="61">
        <f>( ((8/0.15)+0)*0.75+6*8)*1.03*0.395/1000</f>
        <v>3.5802800000000003E-2</v>
      </c>
      <c r="F66" s="11">
        <v>0</v>
      </c>
      <c r="G66" s="5">
        <f t="shared" si="0"/>
        <v>0</v>
      </c>
    </row>
    <row r="67" spans="1:7" ht="31.5" x14ac:dyDescent="0.25">
      <c r="A67" s="98" t="s">
        <v>92</v>
      </c>
      <c r="B67" s="56" t="s">
        <v>106</v>
      </c>
      <c r="C67" s="58" t="s">
        <v>51</v>
      </c>
      <c r="D67" s="75"/>
      <c r="E67" s="2">
        <f>(0.45+0.25+0.15)*8</f>
        <v>6.8</v>
      </c>
      <c r="F67" s="11">
        <v>0</v>
      </c>
      <c r="G67" s="5">
        <f t="shared" si="0"/>
        <v>0</v>
      </c>
    </row>
    <row r="68" spans="1:7" x14ac:dyDescent="0.25">
      <c r="A68" s="98"/>
      <c r="B68" s="84" t="s">
        <v>49</v>
      </c>
      <c r="C68" s="55" t="s">
        <v>68</v>
      </c>
      <c r="D68" s="81">
        <v>7</v>
      </c>
      <c r="E68" s="2">
        <f>E67*D68</f>
        <v>47.6</v>
      </c>
      <c r="F68" s="11">
        <v>0</v>
      </c>
      <c r="G68" s="5">
        <f t="shared" si="0"/>
        <v>0</v>
      </c>
    </row>
    <row r="69" spans="1:7" ht="31.5" x14ac:dyDescent="0.25">
      <c r="A69" s="98"/>
      <c r="B69" s="84" t="s">
        <v>86</v>
      </c>
      <c r="C69" s="55" t="s">
        <v>82</v>
      </c>
      <c r="D69" s="81"/>
      <c r="E69" s="2">
        <f>E67*1.05</f>
        <v>7.14</v>
      </c>
      <c r="F69" s="11">
        <v>0</v>
      </c>
      <c r="G69" s="5">
        <f t="shared" si="0"/>
        <v>0</v>
      </c>
    </row>
    <row r="70" spans="1:7" ht="31.5" hidden="1" customHeight="1" x14ac:dyDescent="0.25">
      <c r="A70" s="98"/>
      <c r="B70" s="84" t="s">
        <v>83</v>
      </c>
      <c r="C70" s="55" t="s">
        <v>82</v>
      </c>
      <c r="D70" s="81"/>
      <c r="E70" s="2">
        <v>0</v>
      </c>
      <c r="F70" s="11">
        <v>0</v>
      </c>
      <c r="G70" s="5">
        <f t="shared" si="0"/>
        <v>0</v>
      </c>
    </row>
    <row r="71" spans="1:7" x14ac:dyDescent="0.25">
      <c r="A71" s="98"/>
      <c r="B71" s="84" t="s">
        <v>70</v>
      </c>
      <c r="C71" s="55" t="s">
        <v>69</v>
      </c>
      <c r="D71" s="81">
        <f>9/100</f>
        <v>0.09</v>
      </c>
      <c r="E71" s="2">
        <v>0.24</v>
      </c>
      <c r="F71" s="11">
        <v>0</v>
      </c>
      <c r="G71" s="5">
        <f t="shared" ref="G71:G74" si="1">E71*F71</f>
        <v>0</v>
      </c>
    </row>
    <row r="72" spans="1:7" ht="31.5" x14ac:dyDescent="0.25">
      <c r="A72" s="79" t="s">
        <v>93</v>
      </c>
      <c r="B72" s="23" t="s">
        <v>78</v>
      </c>
      <c r="C72" s="55" t="s">
        <v>5</v>
      </c>
      <c r="D72" s="50"/>
      <c r="E72" s="2">
        <v>5</v>
      </c>
      <c r="F72" s="11">
        <v>0</v>
      </c>
      <c r="G72" s="5">
        <f t="shared" si="1"/>
        <v>0</v>
      </c>
    </row>
    <row r="73" spans="1:7" ht="25.5" customHeight="1" x14ac:dyDescent="0.25">
      <c r="A73" s="79" t="s">
        <v>94</v>
      </c>
      <c r="B73" s="62" t="s">
        <v>12</v>
      </c>
      <c r="C73" s="55" t="s">
        <v>6</v>
      </c>
      <c r="D73" s="63"/>
      <c r="E73" s="77">
        <f>E72*1.95</f>
        <v>9.75</v>
      </c>
      <c r="F73" s="11">
        <v>0</v>
      </c>
      <c r="G73" s="5">
        <f t="shared" si="1"/>
        <v>0</v>
      </c>
    </row>
    <row r="74" spans="1:7" x14ac:dyDescent="0.25">
      <c r="A74" s="79" t="s">
        <v>95</v>
      </c>
      <c r="B74" s="25" t="s">
        <v>31</v>
      </c>
      <c r="C74" s="55" t="s">
        <v>6</v>
      </c>
      <c r="D74" s="18"/>
      <c r="E74" s="6">
        <f>E73</f>
        <v>9.75</v>
      </c>
      <c r="F74" s="11">
        <v>0</v>
      </c>
      <c r="G74" s="5">
        <f t="shared" si="1"/>
        <v>0</v>
      </c>
    </row>
    <row r="75" spans="1:7" ht="28.5" customHeight="1" x14ac:dyDescent="0.25">
      <c r="A75" s="64"/>
      <c r="B75" s="65" t="s">
        <v>22</v>
      </c>
      <c r="C75" s="51"/>
      <c r="D75" s="66"/>
      <c r="E75" s="67"/>
      <c r="F75" s="68"/>
      <c r="G75" s="68">
        <f>SUM(G6:G74)</f>
        <v>0</v>
      </c>
    </row>
    <row r="76" spans="1:7" ht="31.5" hidden="1" x14ac:dyDescent="0.25">
      <c r="A76" s="64"/>
      <c r="B76" s="87" t="s">
        <v>24</v>
      </c>
      <c r="C76" s="51"/>
      <c r="D76" s="66"/>
      <c r="E76" s="88">
        <v>0</v>
      </c>
      <c r="F76" s="89"/>
      <c r="G76" s="89"/>
    </row>
    <row r="77" spans="1:7" hidden="1" x14ac:dyDescent="0.25">
      <c r="A77" s="64"/>
      <c r="B77" s="65" t="s">
        <v>23</v>
      </c>
      <c r="C77" s="51"/>
      <c r="D77" s="66"/>
      <c r="E77" s="67"/>
      <c r="F77" s="89"/>
      <c r="G77" s="89"/>
    </row>
    <row r="78" spans="1:7" x14ac:dyDescent="0.25">
      <c r="A78" s="69"/>
      <c r="B78" s="90" t="s">
        <v>4</v>
      </c>
      <c r="C78" s="91"/>
      <c r="D78" s="92"/>
      <c r="E78" s="93" t="s">
        <v>13</v>
      </c>
      <c r="F78" s="94"/>
      <c r="G78" s="94">
        <f>G75*10%</f>
        <v>0</v>
      </c>
    </row>
    <row r="79" spans="1:7" x14ac:dyDescent="0.25">
      <c r="A79" s="69"/>
      <c r="B79" s="65" t="s">
        <v>23</v>
      </c>
      <c r="C79" s="91"/>
      <c r="D79" s="92"/>
      <c r="E79" s="93"/>
      <c r="F79" s="94"/>
      <c r="G79" s="95">
        <f>G75+G78</f>
        <v>0</v>
      </c>
    </row>
    <row r="80" spans="1:7" x14ac:dyDescent="0.25">
      <c r="A80" s="69"/>
      <c r="B80" s="90" t="s">
        <v>3</v>
      </c>
      <c r="C80" s="91"/>
      <c r="D80" s="92"/>
      <c r="E80" s="93" t="s">
        <v>14</v>
      </c>
      <c r="F80" s="94"/>
      <c r="G80" s="94">
        <f>G79*8%</f>
        <v>0</v>
      </c>
    </row>
    <row r="81" spans="1:7" x14ac:dyDescent="0.25">
      <c r="A81" s="69"/>
      <c r="B81" s="65" t="s">
        <v>23</v>
      </c>
      <c r="C81" s="91"/>
      <c r="D81" s="92"/>
      <c r="E81" s="93"/>
      <c r="F81" s="94"/>
      <c r="G81" s="95">
        <f>G79+G80</f>
        <v>0</v>
      </c>
    </row>
    <row r="82" spans="1:7" x14ac:dyDescent="0.25">
      <c r="A82" s="69"/>
      <c r="B82" s="90" t="s">
        <v>1</v>
      </c>
      <c r="C82" s="91"/>
      <c r="D82" s="92"/>
      <c r="E82" s="96">
        <v>0.03</v>
      </c>
      <c r="F82" s="94"/>
      <c r="G82" s="94">
        <f>G81*3%</f>
        <v>0</v>
      </c>
    </row>
    <row r="83" spans="1:7" x14ac:dyDescent="0.25">
      <c r="A83" s="69"/>
      <c r="B83" s="65" t="s">
        <v>23</v>
      </c>
      <c r="C83" s="91"/>
      <c r="D83" s="92"/>
      <c r="E83" s="93"/>
      <c r="F83" s="94"/>
      <c r="G83" s="95">
        <f>G81+G82</f>
        <v>0</v>
      </c>
    </row>
    <row r="84" spans="1:7" hidden="1" x14ac:dyDescent="0.25">
      <c r="A84" s="69"/>
      <c r="B84" s="87" t="s">
        <v>29</v>
      </c>
      <c r="C84" s="91"/>
      <c r="D84" s="92"/>
      <c r="E84" s="97">
        <v>0</v>
      </c>
      <c r="F84" s="94"/>
      <c r="G84" s="94"/>
    </row>
    <row r="85" spans="1:7" hidden="1" x14ac:dyDescent="0.25">
      <c r="A85" s="69"/>
      <c r="B85" s="65" t="s">
        <v>23</v>
      </c>
      <c r="C85" s="91"/>
      <c r="D85" s="92"/>
      <c r="E85" s="93"/>
      <c r="F85" s="94"/>
      <c r="G85" s="94"/>
    </row>
    <row r="86" spans="1:7" x14ac:dyDescent="0.25">
      <c r="A86" s="69"/>
      <c r="B86" s="90" t="s">
        <v>2</v>
      </c>
      <c r="C86" s="91"/>
      <c r="D86" s="92"/>
      <c r="E86" s="97" t="s">
        <v>15</v>
      </c>
      <c r="F86" s="94"/>
      <c r="G86" s="94">
        <f>G83*18%</f>
        <v>0</v>
      </c>
    </row>
    <row r="87" spans="1:7" x14ac:dyDescent="0.25">
      <c r="A87" s="64"/>
      <c r="B87" s="65" t="s">
        <v>0</v>
      </c>
      <c r="C87" s="51"/>
      <c r="D87" s="66"/>
      <c r="E87" s="67"/>
      <c r="F87" s="68"/>
      <c r="G87" s="68">
        <f>G83+G86</f>
        <v>0</v>
      </c>
    </row>
    <row r="89" spans="1:7" x14ac:dyDescent="0.25">
      <c r="B89" s="33"/>
      <c r="C89" s="33"/>
      <c r="D89" s="34"/>
      <c r="E89" s="34"/>
      <c r="G89" s="13"/>
    </row>
    <row r="90" spans="1:7" x14ac:dyDescent="0.25">
      <c r="B90" s="27"/>
      <c r="C90" s="15"/>
      <c r="D90" s="20"/>
      <c r="E90" s="16"/>
      <c r="G90" s="13"/>
    </row>
    <row r="91" spans="1:7" x14ac:dyDescent="0.25">
      <c r="B91" s="32"/>
      <c r="C91" s="15"/>
      <c r="D91" s="20"/>
      <c r="E91" s="16"/>
      <c r="G91" s="13"/>
    </row>
    <row r="92" spans="1:7" x14ac:dyDescent="0.25">
      <c r="B92" s="41"/>
      <c r="C92" s="15"/>
      <c r="D92" s="20"/>
      <c r="E92" s="16"/>
      <c r="G92" s="13"/>
    </row>
    <row r="93" spans="1:7" x14ac:dyDescent="0.25">
      <c r="B93" s="41"/>
      <c r="C93" s="15"/>
      <c r="D93" s="20"/>
      <c r="E93" s="16"/>
      <c r="G93" s="13"/>
    </row>
    <row r="94" spans="1:7" x14ac:dyDescent="0.25">
      <c r="B94" s="41"/>
      <c r="D94" s="31"/>
      <c r="E94" s="31"/>
      <c r="F94" s="31"/>
    </row>
    <row r="95" spans="1:7" x14ac:dyDescent="0.25">
      <c r="D95" s="31"/>
      <c r="E95" s="31"/>
      <c r="F95" s="31"/>
    </row>
    <row r="96" spans="1:7" x14ac:dyDescent="0.25">
      <c r="D96" s="31"/>
      <c r="E96" s="31"/>
      <c r="F96" s="31"/>
    </row>
    <row r="97" spans="2:6" x14ac:dyDescent="0.25">
      <c r="D97" s="31"/>
      <c r="E97" s="31"/>
      <c r="F97" s="31"/>
    </row>
    <row r="98" spans="2:6" x14ac:dyDescent="0.25">
      <c r="D98" s="31"/>
      <c r="E98" s="31"/>
      <c r="F98" s="31"/>
    </row>
    <row r="105" spans="2:6" x14ac:dyDescent="0.25">
      <c r="B105" s="29"/>
      <c r="C105" s="4"/>
      <c r="D105" s="22"/>
    </row>
    <row r="106" spans="2:6" x14ac:dyDescent="0.25">
      <c r="B106" s="29"/>
      <c r="C106" s="4"/>
      <c r="D106" s="22"/>
    </row>
    <row r="123" spans="2:4" x14ac:dyDescent="0.25">
      <c r="B123" s="29"/>
      <c r="C123" s="4"/>
      <c r="D123" s="22"/>
    </row>
    <row r="124" spans="2:4" x14ac:dyDescent="0.25">
      <c r="B124" s="29"/>
      <c r="C124" s="4"/>
      <c r="D124" s="22"/>
    </row>
    <row r="125" spans="2:4" x14ac:dyDescent="0.25">
      <c r="B125" s="29"/>
      <c r="C125" s="4"/>
      <c r="D125" s="22"/>
    </row>
    <row r="126" spans="2:4" x14ac:dyDescent="0.25">
      <c r="B126" s="29"/>
      <c r="C126" s="4"/>
      <c r="D126" s="22"/>
    </row>
    <row r="127" spans="2:4" x14ac:dyDescent="0.25">
      <c r="B127" s="29"/>
      <c r="C127" s="4"/>
      <c r="D127" s="22"/>
    </row>
    <row r="128" spans="2:4" x14ac:dyDescent="0.25">
      <c r="B128" s="29"/>
      <c r="C128" s="4"/>
      <c r="D128" s="22"/>
    </row>
    <row r="129" spans="2:4" x14ac:dyDescent="0.25">
      <c r="B129" s="29"/>
      <c r="C129" s="4"/>
      <c r="D129" s="22"/>
    </row>
    <row r="130" spans="2:4" x14ac:dyDescent="0.25">
      <c r="B130" s="29"/>
      <c r="C130" s="4"/>
      <c r="D130" s="22"/>
    </row>
    <row r="147" spans="2:4" x14ac:dyDescent="0.25">
      <c r="B147" s="29"/>
      <c r="C147" s="4"/>
      <c r="D147" s="22"/>
    </row>
    <row r="148" spans="2:4" x14ac:dyDescent="0.25">
      <c r="B148" s="29"/>
      <c r="C148" s="4"/>
      <c r="D148" s="22"/>
    </row>
    <row r="165" spans="2:4" x14ac:dyDescent="0.25">
      <c r="B165" s="29"/>
      <c r="C165" s="4"/>
      <c r="D165" s="22"/>
    </row>
    <row r="166" spans="2:4" x14ac:dyDescent="0.25">
      <c r="B166" s="29"/>
      <c r="C166" s="4"/>
      <c r="D166" s="22"/>
    </row>
    <row r="167" spans="2:4" x14ac:dyDescent="0.25">
      <c r="B167" s="29"/>
      <c r="C167" s="4"/>
      <c r="D167" s="22"/>
    </row>
    <row r="168" spans="2:4" x14ac:dyDescent="0.25">
      <c r="B168" s="29"/>
      <c r="C168" s="4"/>
      <c r="D168" s="22"/>
    </row>
    <row r="169" spans="2:4" x14ac:dyDescent="0.25">
      <c r="B169" s="29"/>
      <c r="C169" s="4"/>
      <c r="D169" s="22"/>
    </row>
    <row r="170" spans="2:4" x14ac:dyDescent="0.25">
      <c r="B170" s="29"/>
      <c r="C170" s="4"/>
      <c r="D170" s="22"/>
    </row>
    <row r="171" spans="2:4" x14ac:dyDescent="0.25">
      <c r="B171" s="29"/>
      <c r="C171" s="4"/>
      <c r="D171" s="22"/>
    </row>
    <row r="172" spans="2:4" x14ac:dyDescent="0.25">
      <c r="B172" s="29"/>
      <c r="C172" s="4"/>
      <c r="D172" s="22"/>
    </row>
    <row r="173" spans="2:4" x14ac:dyDescent="0.25">
      <c r="B173" s="29"/>
      <c r="C173" s="4"/>
      <c r="D173" s="22"/>
    </row>
    <row r="174" spans="2:4" x14ac:dyDescent="0.25">
      <c r="B174" s="29"/>
      <c r="C174" s="4"/>
      <c r="D174" s="22"/>
    </row>
    <row r="175" spans="2:4" x14ac:dyDescent="0.25">
      <c r="B175" s="29"/>
      <c r="C175" s="4"/>
      <c r="D175" s="22"/>
    </row>
    <row r="176" spans="2:4" x14ac:dyDescent="0.25">
      <c r="B176" s="29"/>
      <c r="C176" s="4"/>
      <c r="D176" s="22"/>
    </row>
    <row r="177" spans="2:4" x14ac:dyDescent="0.25">
      <c r="B177" s="29"/>
      <c r="C177" s="4"/>
      <c r="D177" s="22"/>
    </row>
    <row r="178" spans="2:4" x14ac:dyDescent="0.25">
      <c r="B178" s="29"/>
      <c r="C178" s="4"/>
      <c r="D178" s="22"/>
    </row>
    <row r="179" spans="2:4" x14ac:dyDescent="0.25">
      <c r="B179" s="29"/>
      <c r="C179" s="4"/>
      <c r="D179" s="22"/>
    </row>
    <row r="180" spans="2:4" x14ac:dyDescent="0.25">
      <c r="B180" s="29"/>
      <c r="C180" s="4"/>
      <c r="D180" s="22"/>
    </row>
    <row r="181" spans="2:4" x14ac:dyDescent="0.25">
      <c r="B181" s="29"/>
      <c r="C181" s="4"/>
      <c r="D181" s="22"/>
    </row>
    <row r="182" spans="2:4" x14ac:dyDescent="0.25">
      <c r="B182" s="29"/>
      <c r="C182" s="4"/>
      <c r="D182" s="22"/>
    </row>
    <row r="183" spans="2:4" x14ac:dyDescent="0.25">
      <c r="B183" s="29"/>
      <c r="C183" s="4"/>
      <c r="D183" s="22"/>
    </row>
    <row r="184" spans="2:4" x14ac:dyDescent="0.25">
      <c r="B184" s="29"/>
      <c r="C184" s="4"/>
      <c r="D184" s="22"/>
    </row>
    <row r="185" spans="2:4" x14ac:dyDescent="0.25">
      <c r="B185" s="29"/>
      <c r="C185" s="4"/>
      <c r="D185" s="22"/>
    </row>
    <row r="186" spans="2:4" x14ac:dyDescent="0.25">
      <c r="B186" s="29"/>
      <c r="C186" s="4"/>
      <c r="D186" s="22"/>
    </row>
    <row r="187" spans="2:4" x14ac:dyDescent="0.25">
      <c r="B187" s="29"/>
      <c r="C187" s="4"/>
      <c r="D187" s="22"/>
    </row>
    <row r="188" spans="2:4" x14ac:dyDescent="0.25">
      <c r="B188" s="29"/>
      <c r="C188" s="4"/>
      <c r="D188" s="22"/>
    </row>
    <row r="189" spans="2:4" x14ac:dyDescent="0.25">
      <c r="B189" s="29"/>
      <c r="C189" s="4"/>
      <c r="D189" s="22"/>
    </row>
    <row r="190" spans="2:4" x14ac:dyDescent="0.25">
      <c r="B190" s="29"/>
      <c r="C190" s="4"/>
      <c r="D190" s="22"/>
    </row>
    <row r="191" spans="2:4" x14ac:dyDescent="0.25">
      <c r="B191" s="29"/>
      <c r="C191" s="4"/>
      <c r="D191" s="22"/>
    </row>
    <row r="192" spans="2:4" x14ac:dyDescent="0.25">
      <c r="B192" s="29"/>
      <c r="C192" s="4"/>
      <c r="D192" s="22"/>
    </row>
    <row r="193" spans="2:4" x14ac:dyDescent="0.25">
      <c r="B193" s="29"/>
      <c r="C193" s="4"/>
      <c r="D193" s="22"/>
    </row>
    <row r="194" spans="2:4" x14ac:dyDescent="0.25">
      <c r="B194" s="29"/>
      <c r="C194" s="4"/>
      <c r="D194" s="22"/>
    </row>
    <row r="195" spans="2:4" x14ac:dyDescent="0.25">
      <c r="B195" s="29"/>
      <c r="C195" s="4"/>
      <c r="D195" s="22"/>
    </row>
    <row r="196" spans="2:4" x14ac:dyDescent="0.25">
      <c r="B196" s="29"/>
      <c r="C196" s="4"/>
      <c r="D196" s="22"/>
    </row>
    <row r="197" spans="2:4" x14ac:dyDescent="0.25">
      <c r="B197" s="29"/>
      <c r="C197" s="4"/>
      <c r="D197" s="22"/>
    </row>
    <row r="198" spans="2:4" x14ac:dyDescent="0.25">
      <c r="B198" s="29"/>
      <c r="C198" s="4"/>
      <c r="D198" s="22"/>
    </row>
    <row r="199" spans="2:4" x14ac:dyDescent="0.25">
      <c r="B199" s="29"/>
      <c r="C199" s="4"/>
      <c r="D199" s="22"/>
    </row>
    <row r="200" spans="2:4" x14ac:dyDescent="0.25">
      <c r="B200" s="29"/>
      <c r="C200" s="4"/>
      <c r="D200" s="22"/>
    </row>
    <row r="201" spans="2:4" x14ac:dyDescent="0.25">
      <c r="B201" s="29"/>
      <c r="C201" s="4"/>
      <c r="D201" s="22"/>
    </row>
    <row r="202" spans="2:4" x14ac:dyDescent="0.25">
      <c r="B202" s="29"/>
      <c r="C202" s="4"/>
      <c r="D202" s="22"/>
    </row>
    <row r="203" spans="2:4" x14ac:dyDescent="0.25">
      <c r="B203" s="29"/>
      <c r="C203" s="4"/>
      <c r="D203" s="22"/>
    </row>
    <row r="204" spans="2:4" x14ac:dyDescent="0.25">
      <c r="B204" s="29"/>
      <c r="C204" s="4"/>
      <c r="D204" s="22"/>
    </row>
    <row r="205" spans="2:4" x14ac:dyDescent="0.25">
      <c r="B205" s="29"/>
      <c r="C205" s="4"/>
      <c r="D205" s="22"/>
    </row>
    <row r="206" spans="2:4" x14ac:dyDescent="0.25">
      <c r="B206" s="29"/>
      <c r="C206" s="4"/>
      <c r="D206" s="22"/>
    </row>
    <row r="207" spans="2:4" x14ac:dyDescent="0.25">
      <c r="B207" s="29"/>
      <c r="C207" s="4"/>
      <c r="D207" s="22"/>
    </row>
    <row r="208" spans="2:4" x14ac:dyDescent="0.25">
      <c r="B208" s="29"/>
      <c r="C208" s="4"/>
      <c r="D208" s="22"/>
    </row>
    <row r="209" spans="2:4" x14ac:dyDescent="0.25">
      <c r="B209" s="29"/>
      <c r="C209" s="4"/>
      <c r="D209" s="22"/>
    </row>
    <row r="210" spans="2:4" x14ac:dyDescent="0.25">
      <c r="B210" s="29"/>
      <c r="C210" s="4"/>
      <c r="D210" s="22"/>
    </row>
    <row r="211" spans="2:4" x14ac:dyDescent="0.25">
      <c r="B211" s="29"/>
      <c r="C211" s="4"/>
      <c r="D211" s="22"/>
    </row>
    <row r="212" spans="2:4" x14ac:dyDescent="0.25">
      <c r="B212" s="29"/>
      <c r="C212" s="4"/>
      <c r="D212" s="22"/>
    </row>
    <row r="213" spans="2:4" x14ac:dyDescent="0.25">
      <c r="B213" s="29"/>
      <c r="C213" s="4"/>
      <c r="D213" s="22"/>
    </row>
    <row r="214" spans="2:4" x14ac:dyDescent="0.25">
      <c r="B214" s="29"/>
      <c r="C214" s="4"/>
      <c r="D214" s="22"/>
    </row>
    <row r="215" spans="2:4" x14ac:dyDescent="0.25">
      <c r="B215" s="29"/>
      <c r="C215" s="4"/>
      <c r="D215" s="22"/>
    </row>
    <row r="216" spans="2:4" x14ac:dyDescent="0.25">
      <c r="B216" s="29"/>
      <c r="C216" s="4"/>
      <c r="D216" s="22"/>
    </row>
    <row r="217" spans="2:4" x14ac:dyDescent="0.25">
      <c r="B217" s="29"/>
      <c r="C217" s="4"/>
      <c r="D217" s="22"/>
    </row>
    <row r="218" spans="2:4" x14ac:dyDescent="0.25">
      <c r="B218" s="29"/>
      <c r="C218" s="4"/>
      <c r="D218" s="22"/>
    </row>
    <row r="219" spans="2:4" x14ac:dyDescent="0.25">
      <c r="B219" s="29"/>
      <c r="C219" s="4"/>
      <c r="D219" s="22"/>
    </row>
    <row r="220" spans="2:4" x14ac:dyDescent="0.25">
      <c r="B220" s="29"/>
      <c r="C220" s="4"/>
      <c r="D220" s="22"/>
    </row>
    <row r="221" spans="2:4" x14ac:dyDescent="0.25">
      <c r="B221" s="29"/>
      <c r="C221" s="4"/>
      <c r="D221" s="22"/>
    </row>
    <row r="222" spans="2:4" x14ac:dyDescent="0.25">
      <c r="B222" s="29"/>
      <c r="C222" s="4"/>
      <c r="D222" s="22"/>
    </row>
    <row r="223" spans="2:4" x14ac:dyDescent="0.25">
      <c r="B223" s="29"/>
      <c r="C223" s="4"/>
      <c r="D223" s="22"/>
    </row>
    <row r="224" spans="2:4" x14ac:dyDescent="0.25">
      <c r="B224" s="29"/>
      <c r="C224" s="4"/>
      <c r="D224" s="22"/>
    </row>
    <row r="225" spans="2:4" x14ac:dyDescent="0.25">
      <c r="B225" s="29"/>
      <c r="C225" s="4"/>
      <c r="D225" s="22"/>
    </row>
    <row r="226" spans="2:4" x14ac:dyDescent="0.25">
      <c r="B226" s="29"/>
      <c r="C226" s="4"/>
      <c r="D226" s="22"/>
    </row>
    <row r="227" spans="2:4" x14ac:dyDescent="0.25">
      <c r="B227" s="29"/>
      <c r="C227" s="4"/>
      <c r="D227" s="22"/>
    </row>
    <row r="228" spans="2:4" x14ac:dyDescent="0.25">
      <c r="B228" s="29"/>
      <c r="C228" s="4"/>
      <c r="D228" s="22"/>
    </row>
    <row r="229" spans="2:4" x14ac:dyDescent="0.25">
      <c r="B229" s="29"/>
      <c r="C229" s="4"/>
      <c r="D229" s="22"/>
    </row>
    <row r="230" spans="2:4" x14ac:dyDescent="0.25">
      <c r="B230" s="29"/>
      <c r="C230" s="4"/>
      <c r="D230" s="22"/>
    </row>
    <row r="231" spans="2:4" x14ac:dyDescent="0.25">
      <c r="B231" s="29"/>
      <c r="C231" s="4"/>
      <c r="D231" s="22"/>
    </row>
    <row r="232" spans="2:4" x14ac:dyDescent="0.25">
      <c r="B232" s="29"/>
      <c r="C232" s="4"/>
      <c r="D232" s="22"/>
    </row>
    <row r="233" spans="2:4" x14ac:dyDescent="0.25">
      <c r="B233" s="29"/>
      <c r="C233" s="4"/>
      <c r="D233" s="22"/>
    </row>
    <row r="234" spans="2:4" x14ac:dyDescent="0.25">
      <c r="B234" s="29"/>
      <c r="C234" s="4"/>
      <c r="D234" s="22"/>
    </row>
    <row r="235" spans="2:4" x14ac:dyDescent="0.25">
      <c r="B235" s="29"/>
      <c r="C235" s="4"/>
      <c r="D235" s="22"/>
    </row>
    <row r="236" spans="2:4" x14ac:dyDescent="0.25">
      <c r="B236" s="29"/>
      <c r="C236" s="4"/>
      <c r="D236" s="22"/>
    </row>
    <row r="237" spans="2:4" x14ac:dyDescent="0.25">
      <c r="B237" s="29"/>
      <c r="C237" s="4"/>
      <c r="D237" s="22"/>
    </row>
    <row r="238" spans="2:4" x14ac:dyDescent="0.25">
      <c r="B238" s="29"/>
      <c r="C238" s="4"/>
      <c r="D238" s="22"/>
    </row>
    <row r="239" spans="2:4" x14ac:dyDescent="0.25">
      <c r="B239" s="29"/>
      <c r="C239" s="4"/>
      <c r="D239" s="22"/>
    </row>
    <row r="240" spans="2:4" x14ac:dyDescent="0.25">
      <c r="B240" s="29"/>
      <c r="C240" s="4"/>
      <c r="D240" s="22"/>
    </row>
    <row r="241" spans="2:4" x14ac:dyDescent="0.25">
      <c r="B241" s="29"/>
      <c r="C241" s="4"/>
      <c r="D241" s="22"/>
    </row>
    <row r="242" spans="2:4" x14ac:dyDescent="0.25">
      <c r="B242" s="29"/>
      <c r="C242" s="4"/>
      <c r="D242" s="22"/>
    </row>
    <row r="243" spans="2:4" x14ac:dyDescent="0.25">
      <c r="B243" s="29"/>
      <c r="C243" s="4"/>
      <c r="D243" s="22"/>
    </row>
    <row r="244" spans="2:4" x14ac:dyDescent="0.25">
      <c r="B244" s="29"/>
      <c r="C244" s="4"/>
      <c r="D244" s="22"/>
    </row>
    <row r="245" spans="2:4" x14ac:dyDescent="0.25">
      <c r="B245" s="29"/>
      <c r="C245" s="4"/>
      <c r="D245" s="22"/>
    </row>
    <row r="246" spans="2:4" x14ac:dyDescent="0.25">
      <c r="B246" s="29"/>
      <c r="C246" s="4"/>
      <c r="D246" s="22"/>
    </row>
    <row r="247" spans="2:4" x14ac:dyDescent="0.25">
      <c r="B247" s="29"/>
      <c r="C247" s="4"/>
      <c r="D247" s="22"/>
    </row>
    <row r="248" spans="2:4" x14ac:dyDescent="0.25">
      <c r="B248" s="29"/>
      <c r="C248" s="4"/>
      <c r="D248" s="22"/>
    </row>
    <row r="249" spans="2:4" x14ac:dyDescent="0.25">
      <c r="B249" s="29"/>
      <c r="C249" s="4"/>
      <c r="D249" s="22"/>
    </row>
    <row r="250" spans="2:4" x14ac:dyDescent="0.25">
      <c r="B250" s="29"/>
      <c r="C250" s="4"/>
      <c r="D250" s="22"/>
    </row>
    <row r="251" spans="2:4" x14ac:dyDescent="0.25">
      <c r="B251" s="29"/>
      <c r="C251" s="4"/>
      <c r="D251" s="22"/>
    </row>
    <row r="252" spans="2:4" x14ac:dyDescent="0.25">
      <c r="B252" s="29"/>
      <c r="C252" s="4"/>
      <c r="D252" s="22"/>
    </row>
    <row r="253" spans="2:4" x14ac:dyDescent="0.25">
      <c r="B253" s="29"/>
      <c r="C253" s="4"/>
      <c r="D253" s="22"/>
    </row>
    <row r="254" spans="2:4" x14ac:dyDescent="0.25">
      <c r="B254" s="29"/>
      <c r="C254" s="4"/>
      <c r="D254" s="22"/>
    </row>
    <row r="255" spans="2:4" x14ac:dyDescent="0.25">
      <c r="B255" s="29"/>
      <c r="C255" s="4"/>
      <c r="D255" s="22"/>
    </row>
    <row r="256" spans="2:4" x14ac:dyDescent="0.25">
      <c r="B256" s="29"/>
      <c r="C256" s="4"/>
      <c r="D256" s="22"/>
    </row>
    <row r="257" spans="2:4" x14ac:dyDescent="0.25">
      <c r="B257" s="29"/>
      <c r="C257" s="4"/>
      <c r="D257" s="22"/>
    </row>
    <row r="258" spans="2:4" x14ac:dyDescent="0.25">
      <c r="B258" s="29"/>
      <c r="C258" s="4"/>
      <c r="D258" s="22"/>
    </row>
    <row r="259" spans="2:4" x14ac:dyDescent="0.25">
      <c r="B259" s="29"/>
      <c r="C259" s="4"/>
      <c r="D259" s="22"/>
    </row>
    <row r="260" spans="2:4" x14ac:dyDescent="0.25">
      <c r="B260" s="29"/>
      <c r="C260" s="4"/>
      <c r="D260" s="22"/>
    </row>
    <row r="261" spans="2:4" x14ac:dyDescent="0.25">
      <c r="B261" s="29"/>
      <c r="C261" s="4"/>
      <c r="D261" s="22"/>
    </row>
    <row r="262" spans="2:4" x14ac:dyDescent="0.25">
      <c r="B262" s="29"/>
      <c r="C262" s="4"/>
      <c r="D262" s="22"/>
    </row>
    <row r="263" spans="2:4" x14ac:dyDescent="0.25">
      <c r="B263" s="29"/>
      <c r="C263" s="4"/>
      <c r="D263" s="22"/>
    </row>
    <row r="264" spans="2:4" x14ac:dyDescent="0.25">
      <c r="B264" s="29"/>
      <c r="C264" s="4"/>
      <c r="D264" s="22"/>
    </row>
    <row r="265" spans="2:4" x14ac:dyDescent="0.25">
      <c r="B265" s="29"/>
      <c r="C265" s="4"/>
      <c r="D265" s="22"/>
    </row>
    <row r="266" spans="2:4" x14ac:dyDescent="0.25">
      <c r="B266" s="29"/>
      <c r="C266" s="4"/>
      <c r="D266" s="22"/>
    </row>
    <row r="267" spans="2:4" x14ac:dyDescent="0.25">
      <c r="B267" s="29"/>
      <c r="C267" s="4"/>
      <c r="D267" s="22"/>
    </row>
    <row r="268" spans="2:4" x14ac:dyDescent="0.25">
      <c r="B268" s="29"/>
      <c r="C268" s="4"/>
      <c r="D268" s="22"/>
    </row>
    <row r="269" spans="2:4" x14ac:dyDescent="0.25">
      <c r="B269" s="29"/>
      <c r="C269" s="4"/>
      <c r="D269" s="22"/>
    </row>
    <row r="270" spans="2:4" x14ac:dyDescent="0.25">
      <c r="B270" s="29"/>
      <c r="C270" s="4"/>
      <c r="D270" s="22"/>
    </row>
    <row r="271" spans="2:4" x14ac:dyDescent="0.25">
      <c r="B271" s="29"/>
      <c r="C271" s="4"/>
      <c r="D271" s="22"/>
    </row>
    <row r="272" spans="2:4" x14ac:dyDescent="0.25">
      <c r="B272" s="29"/>
      <c r="C272" s="4"/>
      <c r="D272" s="22"/>
    </row>
    <row r="273" spans="2:4" x14ac:dyDescent="0.25">
      <c r="B273" s="29"/>
      <c r="C273" s="4"/>
      <c r="D273" s="22"/>
    </row>
    <row r="274" spans="2:4" x14ac:dyDescent="0.25">
      <c r="B274" s="29"/>
      <c r="C274" s="4"/>
      <c r="D274" s="22"/>
    </row>
    <row r="275" spans="2:4" x14ac:dyDescent="0.25">
      <c r="B275" s="29"/>
      <c r="C275" s="4"/>
      <c r="D275" s="22"/>
    </row>
    <row r="276" spans="2:4" x14ac:dyDescent="0.25">
      <c r="B276" s="29"/>
      <c r="C276" s="4"/>
      <c r="D276" s="22"/>
    </row>
    <row r="277" spans="2:4" x14ac:dyDescent="0.25">
      <c r="B277" s="29"/>
      <c r="C277" s="4"/>
      <c r="D277" s="22"/>
    </row>
    <row r="278" spans="2:4" x14ac:dyDescent="0.25">
      <c r="B278" s="29"/>
      <c r="C278" s="4"/>
      <c r="D278" s="22"/>
    </row>
    <row r="279" spans="2:4" x14ac:dyDescent="0.25">
      <c r="B279" s="29"/>
      <c r="C279" s="4"/>
      <c r="D279" s="22"/>
    </row>
    <row r="280" spans="2:4" x14ac:dyDescent="0.25">
      <c r="B280" s="29"/>
      <c r="C280" s="4"/>
      <c r="D280" s="22"/>
    </row>
    <row r="281" spans="2:4" x14ac:dyDescent="0.25">
      <c r="B281" s="29"/>
      <c r="C281" s="4"/>
      <c r="D281" s="22"/>
    </row>
    <row r="282" spans="2:4" x14ac:dyDescent="0.25">
      <c r="B282" s="29"/>
      <c r="C282" s="4"/>
      <c r="D282" s="22"/>
    </row>
    <row r="283" spans="2:4" x14ac:dyDescent="0.25">
      <c r="B283" s="29"/>
      <c r="C283" s="4"/>
      <c r="D283" s="22"/>
    </row>
    <row r="284" spans="2:4" x14ac:dyDescent="0.25">
      <c r="B284" s="29"/>
      <c r="C284" s="4"/>
      <c r="D284" s="22"/>
    </row>
    <row r="285" spans="2:4" x14ac:dyDescent="0.25">
      <c r="B285" s="99"/>
      <c r="C285" s="99"/>
      <c r="D285" s="99"/>
    </row>
  </sheetData>
  <mergeCells count="23">
    <mergeCell ref="A1:G1"/>
    <mergeCell ref="A2:C2"/>
    <mergeCell ref="A3:A4"/>
    <mergeCell ref="B3:B4"/>
    <mergeCell ref="C3:C4"/>
    <mergeCell ref="G3:G4"/>
    <mergeCell ref="F2:G2"/>
    <mergeCell ref="A10:A11"/>
    <mergeCell ref="A67:A71"/>
    <mergeCell ref="B285:D285"/>
    <mergeCell ref="D3:E4"/>
    <mergeCell ref="F3:F4"/>
    <mergeCell ref="A64:A66"/>
    <mergeCell ref="A50:A54"/>
    <mergeCell ref="A55:A58"/>
    <mergeCell ref="A60:A61"/>
    <mergeCell ref="A62:A63"/>
    <mergeCell ref="A12:A15"/>
    <mergeCell ref="A16:A19"/>
    <mergeCell ref="A20:A27"/>
    <mergeCell ref="A28:A33"/>
    <mergeCell ref="A34:A47"/>
    <mergeCell ref="A48:A49"/>
  </mergeCells>
  <pageMargins left="0.17" right="0.15748031496063" top="0.2" bottom="0.26" header="0.17" footer="0.12"/>
  <pageSetup paperSize="9" scale="80" orientation="portrait" r:id="rId1"/>
  <headerFooter>
    <oddHeader>&amp;R&amp;P--&amp;N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#1 (3)</vt:lpstr>
      <vt:lpstr>'#1 (3)'!Print_Titles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2021-07-30T07:03:21Z</dcterms:modified>
</cp:coreProperties>
</file>