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ტყის ფონდი\წალკა_კვ_43_ლიტ_ა_საკ_ტყე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უწყისი'!$A$26:$CV$158</definedName>
    <definedName name="piradoba">პასპორი!$AV$4:$AV$19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უწყისი'!$BQ$82:$BQ$92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უწყისი'!$BR$113:$BR$158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7" i="1" l="1"/>
  <c r="H36" i="1"/>
  <c r="A28" i="2" l="1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J12" i="2" l="1"/>
  <c r="C9" i="3" l="1"/>
  <c r="E7" i="2" l="1"/>
  <c r="I16" i="2" l="1"/>
  <c r="D40" i="1"/>
  <c r="E40" i="1"/>
  <c r="F40" i="1"/>
  <c r="D36" i="1"/>
  <c r="E36" i="1"/>
  <c r="F36" i="1"/>
  <c r="H40" i="1"/>
  <c r="H42" i="1" s="1"/>
  <c r="D11" i="1" s="1"/>
  <c r="G26" i="1"/>
  <c r="G27" i="1"/>
  <c r="G28" i="1"/>
  <c r="G29" i="1"/>
  <c r="G30" i="1"/>
  <c r="G31" i="1"/>
  <c r="G32" i="1"/>
  <c r="G33" i="1"/>
  <c r="G34" i="1"/>
  <c r="G38" i="1"/>
  <c r="G39" i="1"/>
  <c r="G25" i="1"/>
  <c r="J19" i="2"/>
  <c r="G40" i="1" l="1"/>
  <c r="G36" i="1"/>
  <c r="F163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G28" i="2"/>
  <c r="H28" i="2"/>
  <c r="G29" i="2"/>
  <c r="H29" i="2"/>
  <c r="G30" i="2"/>
  <c r="H30" i="2"/>
  <c r="G31" i="2"/>
  <c r="H31" i="2"/>
  <c r="G32" i="2"/>
  <c r="H32" i="2"/>
  <c r="G33" i="2"/>
  <c r="I26" i="1" s="1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J26" i="1" s="1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J28" i="1" s="1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I38" i="1" s="1"/>
  <c r="H67" i="2"/>
  <c r="J38" i="1" s="1"/>
  <c r="G68" i="2"/>
  <c r="H68" i="2"/>
  <c r="J34" i="1" s="1"/>
  <c r="G69" i="2"/>
  <c r="I34" i="1" s="1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J25" i="1" s="1"/>
  <c r="G76" i="2"/>
  <c r="H76" i="2"/>
  <c r="G77" i="2"/>
  <c r="H77" i="2"/>
  <c r="G78" i="2"/>
  <c r="H78" i="2"/>
  <c r="J31" i="1" s="1"/>
  <c r="G79" i="2"/>
  <c r="I31" i="1" s="1"/>
  <c r="H79" i="2"/>
  <c r="G80" i="2"/>
  <c r="H80" i="2"/>
  <c r="G81" i="2"/>
  <c r="I33" i="1" s="1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I39" i="1" s="1"/>
  <c r="H88" i="2"/>
  <c r="J39" i="1" s="1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I29" i="1" s="1"/>
  <c r="H95" i="2"/>
  <c r="J29" i="1" s="1"/>
  <c r="G96" i="2"/>
  <c r="I28" i="1" s="1"/>
  <c r="H96" i="2"/>
  <c r="G97" i="2"/>
  <c r="J97" i="2" s="1"/>
  <c r="H97" i="2"/>
  <c r="G98" i="2"/>
  <c r="H98" i="2"/>
  <c r="G99" i="2"/>
  <c r="I30" i="1" s="1"/>
  <c r="H99" i="2"/>
  <c r="J30" i="1" s="1"/>
  <c r="G100" i="2"/>
  <c r="H100" i="2"/>
  <c r="G101" i="2"/>
  <c r="H101" i="2"/>
  <c r="G102" i="2"/>
  <c r="H102" i="2"/>
  <c r="G103" i="2"/>
  <c r="J103" i="2" s="1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J33" i="1" s="1"/>
  <c r="G114" i="2"/>
  <c r="H114" i="2"/>
  <c r="G115" i="2"/>
  <c r="H115" i="2"/>
  <c r="G116" i="2"/>
  <c r="H116" i="2"/>
  <c r="G117" i="2"/>
  <c r="H117" i="2"/>
  <c r="G118" i="2"/>
  <c r="I32" i="1" s="1"/>
  <c r="H118" i="2"/>
  <c r="G119" i="2"/>
  <c r="H119" i="2"/>
  <c r="G120" i="2"/>
  <c r="H120" i="2"/>
  <c r="J32" i="1" s="1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I35" i="1" s="1"/>
  <c r="H132" i="2"/>
  <c r="J35" i="1" s="1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I25" i="1" s="1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K39" i="1" l="1"/>
  <c r="L39" i="1" s="1"/>
  <c r="J40" i="1"/>
  <c r="I40" i="1"/>
  <c r="K38" i="1"/>
  <c r="K34" i="1"/>
  <c r="L34" i="1" s="1"/>
  <c r="K35" i="1"/>
  <c r="L35" i="1" s="1"/>
  <c r="J36" i="1"/>
  <c r="K33" i="1"/>
  <c r="L33" i="1" s="1"/>
  <c r="K32" i="1"/>
  <c r="L32" i="1" s="1"/>
  <c r="K31" i="1"/>
  <c r="L31" i="1" s="1"/>
  <c r="K30" i="1"/>
  <c r="L30" i="1" s="1"/>
  <c r="K29" i="1"/>
  <c r="L29" i="1" s="1"/>
  <c r="J91" i="2"/>
  <c r="K91" i="2" s="1"/>
  <c r="J79" i="2"/>
  <c r="K79" i="2" s="1"/>
  <c r="J73" i="2"/>
  <c r="K73" i="2" s="1"/>
  <c r="J61" i="2"/>
  <c r="K61" i="2" s="1"/>
  <c r="J55" i="2"/>
  <c r="K55" i="2" s="1"/>
  <c r="J49" i="2"/>
  <c r="K49" i="2" s="1"/>
  <c r="J43" i="2"/>
  <c r="K43" i="2" s="1"/>
  <c r="J37" i="2"/>
  <c r="K37" i="2" s="1"/>
  <c r="J31" i="2"/>
  <c r="K31" i="2" s="1"/>
  <c r="K28" i="1"/>
  <c r="L28" i="1" s="1"/>
  <c r="J85" i="2"/>
  <c r="K85" i="2" s="1"/>
  <c r="I27" i="1"/>
  <c r="K27" i="1" s="1"/>
  <c r="L27" i="1" s="1"/>
  <c r="K26" i="1"/>
  <c r="L26" i="1" s="1"/>
  <c r="K25" i="1"/>
  <c r="J135" i="2"/>
  <c r="K135" i="2" s="1"/>
  <c r="J129" i="2"/>
  <c r="K129" i="2" s="1"/>
  <c r="J123" i="2"/>
  <c r="K123" i="2" s="1"/>
  <c r="J105" i="2"/>
  <c r="K105" i="2" s="1"/>
  <c r="J99" i="2"/>
  <c r="K99" i="2" s="1"/>
  <c r="J93" i="2"/>
  <c r="K93" i="2" s="1"/>
  <c r="J87" i="2"/>
  <c r="K87" i="2" s="1"/>
  <c r="J81" i="2"/>
  <c r="K81" i="2" s="1"/>
  <c r="J75" i="2"/>
  <c r="K75" i="2" s="1"/>
  <c r="J69" i="2"/>
  <c r="K69" i="2" s="1"/>
  <c r="J63" i="2"/>
  <c r="K63" i="2" s="1"/>
  <c r="J57" i="2"/>
  <c r="K57" i="2" s="1"/>
  <c r="J51" i="2"/>
  <c r="K51" i="2" s="1"/>
  <c r="J45" i="2"/>
  <c r="K45" i="2" s="1"/>
  <c r="J39" i="2"/>
  <c r="K39" i="2" s="1"/>
  <c r="J147" i="2"/>
  <c r="K147" i="2" s="1"/>
  <c r="J153" i="2"/>
  <c r="K153" i="2" s="1"/>
  <c r="J141" i="2"/>
  <c r="K141" i="2" s="1"/>
  <c r="J102" i="2"/>
  <c r="K102" i="2" s="1"/>
  <c r="J96" i="2"/>
  <c r="K96" i="2" s="1"/>
  <c r="J90" i="2"/>
  <c r="K90" i="2" s="1"/>
  <c r="J84" i="2"/>
  <c r="K84" i="2" s="1"/>
  <c r="J78" i="2"/>
  <c r="K78" i="2" s="1"/>
  <c r="J72" i="2"/>
  <c r="K72" i="2" s="1"/>
  <c r="J66" i="2"/>
  <c r="K66" i="2" s="1"/>
  <c r="J60" i="2"/>
  <c r="K60" i="2" s="1"/>
  <c r="J54" i="2"/>
  <c r="K54" i="2" s="1"/>
  <c r="J48" i="2"/>
  <c r="K48" i="2" s="1"/>
  <c r="J42" i="2"/>
  <c r="K42" i="2" s="1"/>
  <c r="J36" i="2"/>
  <c r="K36" i="2" s="1"/>
  <c r="J30" i="2"/>
  <c r="K30" i="2" s="1"/>
  <c r="J117" i="2"/>
  <c r="K117" i="2" s="1"/>
  <c r="J111" i="2"/>
  <c r="K111" i="2" s="1"/>
  <c r="J33" i="2"/>
  <c r="K33" i="2" s="1"/>
  <c r="J157" i="2"/>
  <c r="K157" i="2" s="1"/>
  <c r="J139" i="2"/>
  <c r="K139" i="2" s="1"/>
  <c r="J121" i="2"/>
  <c r="K121" i="2" s="1"/>
  <c r="J67" i="2"/>
  <c r="K67" i="2" s="1"/>
  <c r="J151" i="2"/>
  <c r="K151" i="2" s="1"/>
  <c r="J145" i="2"/>
  <c r="K145" i="2" s="1"/>
  <c r="J133" i="2"/>
  <c r="K133" i="2" s="1"/>
  <c r="J127" i="2"/>
  <c r="K127" i="2" s="1"/>
  <c r="J115" i="2"/>
  <c r="K115" i="2" s="1"/>
  <c r="J109" i="2"/>
  <c r="K109" i="2" s="1"/>
  <c r="J28" i="2"/>
  <c r="K28" i="2" s="1"/>
  <c r="J113" i="2"/>
  <c r="K113" i="2" s="1"/>
  <c r="J89" i="2"/>
  <c r="K89" i="2" s="1"/>
  <c r="J83" i="2"/>
  <c r="K83" i="2" s="1"/>
  <c r="J77" i="2"/>
  <c r="K77" i="2" s="1"/>
  <c r="J71" i="2"/>
  <c r="K71" i="2" s="1"/>
  <c r="J65" i="2"/>
  <c r="K65" i="2" s="1"/>
  <c r="J59" i="2"/>
  <c r="K59" i="2" s="1"/>
  <c r="J53" i="2"/>
  <c r="K53" i="2" s="1"/>
  <c r="J47" i="2"/>
  <c r="K47" i="2" s="1"/>
  <c r="J41" i="2"/>
  <c r="K41" i="2" s="1"/>
  <c r="J35" i="2"/>
  <c r="K35" i="2" s="1"/>
  <c r="J29" i="2"/>
  <c r="K29" i="2" s="1"/>
  <c r="J155" i="2"/>
  <c r="K155" i="2" s="1"/>
  <c r="J107" i="2"/>
  <c r="K107" i="2" s="1"/>
  <c r="J131" i="2"/>
  <c r="K131" i="2" s="1"/>
  <c r="J142" i="2"/>
  <c r="K142" i="2" s="1"/>
  <c r="J136" i="2"/>
  <c r="K136" i="2" s="1"/>
  <c r="J130" i="2"/>
  <c r="K130" i="2" s="1"/>
  <c r="J124" i="2"/>
  <c r="K124" i="2" s="1"/>
  <c r="J118" i="2"/>
  <c r="K118" i="2" s="1"/>
  <c r="J112" i="2"/>
  <c r="K112" i="2" s="1"/>
  <c r="J106" i="2"/>
  <c r="K106" i="2" s="1"/>
  <c r="J100" i="2"/>
  <c r="K100" i="2" s="1"/>
  <c r="J94" i="2"/>
  <c r="K94" i="2" s="1"/>
  <c r="J88" i="2"/>
  <c r="K88" i="2" s="1"/>
  <c r="J82" i="2"/>
  <c r="K82" i="2" s="1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34" i="2"/>
  <c r="K34" i="2" s="1"/>
  <c r="J119" i="2"/>
  <c r="K119" i="2" s="1"/>
  <c r="J148" i="2"/>
  <c r="K148" i="2" s="1"/>
  <c r="J149" i="2"/>
  <c r="K149" i="2" s="1"/>
  <c r="J101" i="2"/>
  <c r="K101" i="2" s="1"/>
  <c r="J143" i="2"/>
  <c r="K143" i="2" s="1"/>
  <c r="J95" i="2"/>
  <c r="K95" i="2" s="1"/>
  <c r="J137" i="2"/>
  <c r="K137" i="2" s="1"/>
  <c r="J125" i="2"/>
  <c r="K125" i="2" s="1"/>
  <c r="J154" i="2"/>
  <c r="K154" i="2" s="1"/>
  <c r="J158" i="2"/>
  <c r="K158" i="2" s="1"/>
  <c r="J152" i="2"/>
  <c r="K152" i="2" s="1"/>
  <c r="J146" i="2"/>
  <c r="K146" i="2" s="1"/>
  <c r="J140" i="2"/>
  <c r="K140" i="2" s="1"/>
  <c r="J134" i="2"/>
  <c r="K134" i="2" s="1"/>
  <c r="J128" i="2"/>
  <c r="K128" i="2" s="1"/>
  <c r="J122" i="2"/>
  <c r="K122" i="2" s="1"/>
  <c r="J116" i="2"/>
  <c r="K116" i="2" s="1"/>
  <c r="J110" i="2"/>
  <c r="K110" i="2" s="1"/>
  <c r="J104" i="2"/>
  <c r="K104" i="2" s="1"/>
  <c r="J98" i="2"/>
  <c r="K98" i="2" s="1"/>
  <c r="J92" i="2"/>
  <c r="K92" i="2" s="1"/>
  <c r="J86" i="2"/>
  <c r="K86" i="2" s="1"/>
  <c r="J80" i="2"/>
  <c r="K80" i="2" s="1"/>
  <c r="J74" i="2"/>
  <c r="K74" i="2" s="1"/>
  <c r="J68" i="2"/>
  <c r="K68" i="2" s="1"/>
  <c r="J62" i="2"/>
  <c r="K62" i="2" s="1"/>
  <c r="J56" i="2"/>
  <c r="K56" i="2" s="1"/>
  <c r="J50" i="2"/>
  <c r="K50" i="2" s="1"/>
  <c r="J44" i="2"/>
  <c r="K44" i="2" s="1"/>
  <c r="J38" i="2"/>
  <c r="K38" i="2" s="1"/>
  <c r="J32" i="2"/>
  <c r="K32" i="2" s="1"/>
  <c r="J156" i="2"/>
  <c r="K156" i="2" s="1"/>
  <c r="J150" i="2"/>
  <c r="K150" i="2" s="1"/>
  <c r="J144" i="2"/>
  <c r="K144" i="2" s="1"/>
  <c r="J138" i="2"/>
  <c r="K138" i="2" s="1"/>
  <c r="J132" i="2"/>
  <c r="K132" i="2" s="1"/>
  <c r="J126" i="2"/>
  <c r="K126" i="2" s="1"/>
  <c r="J120" i="2"/>
  <c r="K120" i="2" s="1"/>
  <c r="J114" i="2"/>
  <c r="K114" i="2" s="1"/>
  <c r="J108" i="2"/>
  <c r="K108" i="2" s="1"/>
  <c r="K103" i="2"/>
  <c r="K97" i="2"/>
  <c r="A27" i="2"/>
  <c r="J42" i="1" l="1"/>
  <c r="K40" i="1"/>
  <c r="L38" i="1"/>
  <c r="L40" i="1" s="1"/>
  <c r="I36" i="1"/>
  <c r="I42" i="1" s="1"/>
  <c r="K36" i="1"/>
  <c r="L25" i="1"/>
  <c r="H27" i="2"/>
  <c r="G27" i="2"/>
  <c r="I27" i="2"/>
  <c r="I160" i="2" s="1"/>
  <c r="K42" i="1" l="1"/>
  <c r="L36" i="1"/>
  <c r="L42" i="1" s="1"/>
  <c r="J27" i="2"/>
  <c r="J160" i="2" s="1"/>
  <c r="K27" i="2" l="1"/>
  <c r="K160" i="2" s="1"/>
</calcChain>
</file>

<file path=xl/sharedStrings.xml><?xml version="1.0" encoding="utf-8"?>
<sst xmlns="http://schemas.openxmlformats.org/spreadsheetml/2006/main" count="668" uniqueCount="270">
  <si>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</si>
  <si>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</si>
  <si>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</si>
  <si>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</si>
  <si>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</si>
  <si>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</si>
  <si>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</si>
  <si>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</si>
  <si>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</si>
  <si>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</si>
  <si>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</si>
  <si>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</si>
  <si>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</si>
  <si>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</si>
  <si>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</si>
  <si>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</si>
  <si>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</si>
  <si>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</si>
  <si>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</si>
  <si>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</si>
  <si>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</si>
  <si>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</si>
  <si>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</si>
  <si>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</si>
  <si>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</si>
  <si>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</si>
  <si>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</si>
  <si>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</si>
  <si>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</si>
  <si>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</si>
  <si>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</si>
  <si>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</si>
  <si>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</si>
  <si>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</si>
  <si>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</si>
  <si>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</si>
  <si>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</si>
  <si>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</si>
  <si>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</si>
  <si>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</si>
  <si>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</si>
  <si>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</si>
  <si>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</si>
  <si>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5°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</si>
  <si>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</si>
  <si>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</si>
  <si>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</si>
  <si>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</si>
  <si>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</si>
  <si>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</si>
  <si>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</si>
  <si>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</si>
  <si>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</si>
  <si>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</si>
  <si>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</si>
  <si>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</si>
  <si>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</si>
  <si>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</si>
  <si>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</si>
  <si>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</si>
  <si>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</si>
  <si>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</si>
  <si>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</si>
  <si>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</si>
  <si>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</si>
  <si>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</si>
  <si>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</si>
  <si>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</si>
  <si>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</si>
  <si>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</si>
  <si>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</si>
  <si>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</si>
  <si>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</si>
  <si>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</si>
  <si>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</si>
  <si>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</si>
  <si>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</si>
  <si>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</si>
  <si>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</si>
  <si>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</si>
  <si>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</si>
  <si>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</si>
  <si>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</si>
  <si>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</si>
  <si>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</si>
  <si>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</si>
  <si>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</si>
  <si>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</si>
  <si>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</si>
  <si>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</si>
  <si>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</si>
  <si>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</si>
  <si>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</si>
  <si>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</si>
  <si>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</si>
  <si>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</si>
  <si>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</si>
  <si>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</si>
  <si>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</si>
  <si>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</si>
  <si>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</si>
  <si>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</si>
  <si>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</si>
  <si>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</si>
  <si>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</si>
  <si>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</si>
  <si>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</si>
  <si>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</si>
  <si>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</si>
  <si>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</si>
  <si>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</si>
  <si>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</si>
  <si>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</si>
  <si>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</si>
  <si>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</si>
  <si>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</si>
  <si>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</si>
  <si>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</si>
  <si>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</si>
  <si>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</si>
  <si>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</si>
  <si>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</si>
  <si>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</si>
  <si>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</si>
  <si>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</si>
  <si>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</si>
  <si>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</si>
  <si>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</si>
  <si>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</si>
  <si>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</si>
  <si>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</si>
  <si>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</si>
  <si>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</si>
  <si>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</si>
  <si>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</si>
  <si>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</si>
  <si>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</si>
  <si>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</si>
  <si>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</si>
  <si>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</si>
  <si>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</si>
  <si>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</si>
  <si>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</si>
  <si>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</si>
  <si>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</si>
  <si>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</si>
  <si>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</si>
  <si>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</si>
  <si>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</si>
  <si>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</si>
  <si>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</si>
  <si>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</si>
  <si>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</si>
  <si>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</si>
  <si>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</si>
  <si>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</si>
  <si>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</si>
  <si>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</si>
  <si>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</si>
  <si>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</si>
  <si>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</si>
  <si>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</si>
  <si>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</si>
  <si>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</si>
  <si>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</si>
  <si>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</si>
  <si>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</si>
  <si>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</si>
  <si>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</si>
  <si>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</si>
  <si>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</si>
  <si>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</si>
  <si>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</si>
  <si>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</si>
  <si>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r>
      <t>10</t>
    </r>
    <r>
      <rPr>
        <sz val="11"/>
        <color indexed="8"/>
        <rFont val="Sylfaen"/>
        <family val="1"/>
      </rPr>
      <t>°</t>
    </r>
  </si>
  <si>
    <r>
      <t>15</t>
    </r>
    <r>
      <rPr>
        <sz val="11"/>
        <color indexed="8"/>
        <rFont val="Sylfaen"/>
        <family val="1"/>
      </rPr>
      <t>°</t>
    </r>
  </si>
  <si>
    <r>
      <t>20</t>
    </r>
    <r>
      <rPr>
        <sz val="11"/>
        <color indexed="8"/>
        <rFont val="Sylfaen"/>
        <family val="1"/>
      </rPr>
      <t>°</t>
    </r>
  </si>
  <si>
    <r>
      <t>25</t>
    </r>
    <r>
      <rPr>
        <sz val="11"/>
        <color indexed="8"/>
        <rFont val="Sylfaen"/>
        <family val="1"/>
      </rPr>
      <t>°</t>
    </r>
  </si>
  <si>
    <r>
      <t>30</t>
    </r>
    <r>
      <rPr>
        <sz val="11"/>
        <color indexed="8"/>
        <rFont val="Sylfaen"/>
        <family val="1"/>
      </rPr>
      <t>°</t>
    </r>
  </si>
  <si>
    <r>
      <t>35</t>
    </r>
    <r>
      <rPr>
        <sz val="11"/>
        <color indexed="8"/>
        <rFont val="Sylfaen"/>
        <family val="1"/>
      </rPr>
      <t>°</t>
    </r>
  </si>
  <si>
    <r>
      <t>40</t>
    </r>
    <r>
      <rPr>
        <sz val="11"/>
        <color indexed="8"/>
        <rFont val="Sylfaen"/>
        <family val="1"/>
      </rPr>
      <t>°</t>
    </r>
  </si>
  <si>
    <r>
      <t>45</t>
    </r>
    <r>
      <rPr>
        <sz val="11"/>
        <color indexed="8"/>
        <rFont val="Sylfaen"/>
        <family val="1"/>
      </rPr>
      <t>°</t>
    </r>
  </si>
  <si>
    <t>01011065814</t>
  </si>
  <si>
    <t>ათ. ჰა-ზე</t>
  </si>
  <si>
    <t>%</t>
  </si>
  <si>
    <t>2ა</t>
  </si>
  <si>
    <t>1ბ</t>
  </si>
  <si>
    <t>2ბ</t>
  </si>
  <si>
    <t>3ა</t>
  </si>
  <si>
    <t>3ბ</t>
  </si>
  <si>
    <t>4ბ</t>
  </si>
  <si>
    <t>5ბ</t>
  </si>
  <si>
    <t>6ბ</t>
  </si>
  <si>
    <t>7ა</t>
  </si>
  <si>
    <t>7ბ</t>
  </si>
  <si>
    <t>8ბ</t>
  </si>
  <si>
    <t>9ბ</t>
  </si>
  <si>
    <t>10ბ</t>
  </si>
  <si>
    <t>11ბ</t>
  </si>
  <si>
    <t>12ა</t>
  </si>
  <si>
    <t>12ბ</t>
  </si>
  <si>
    <t>13ა</t>
  </si>
  <si>
    <t>13ბ</t>
  </si>
  <si>
    <t>14ა</t>
  </si>
  <si>
    <t>14ბ</t>
  </si>
  <si>
    <t>15ბ</t>
  </si>
  <si>
    <t>16ბ</t>
  </si>
  <si>
    <t>17ა</t>
  </si>
  <si>
    <t>17ბ</t>
  </si>
  <si>
    <t>18ა</t>
  </si>
  <si>
    <t>18ბ</t>
  </si>
  <si>
    <t>19ა</t>
  </si>
  <si>
    <t>19ბ</t>
  </si>
  <si>
    <t>20ა</t>
  </si>
  <si>
    <t>20ბ</t>
  </si>
  <si>
    <t>21ა</t>
  </si>
  <si>
    <t>21ბ</t>
  </si>
  <si>
    <t>22ა</t>
  </si>
  <si>
    <t>22ბ</t>
  </si>
  <si>
    <t>23ა</t>
  </si>
  <si>
    <t>23ბ</t>
  </si>
  <si>
    <t>24ა</t>
  </si>
  <si>
    <t>24ბ</t>
  </si>
  <si>
    <t>25ა</t>
  </si>
  <si>
    <t>25ბ</t>
  </si>
  <si>
    <t>26ა</t>
  </si>
  <si>
    <t>26ბ</t>
  </si>
  <si>
    <t>27ა</t>
  </si>
  <si>
    <t>29ა</t>
  </si>
  <si>
    <t>ტყეკაფი მონიშნა</t>
  </si>
  <si>
    <t>სოციალური_განათებით</t>
  </si>
  <si>
    <t>სოციალური_გაწმენდითი</t>
  </si>
  <si>
    <t>სანიტარული_გამოხშირვითი</t>
  </si>
  <si>
    <t>სოციალური_გავლითი</t>
  </si>
  <si>
    <t>სოციალური_სანიტარული</t>
  </si>
  <si>
    <t>სოციალური_სარეკონსტრუქციო</t>
  </si>
  <si>
    <t>სოციალური_ძირნაყარი</t>
  </si>
  <si>
    <t>სოციალური_თანდათანობითი</t>
  </si>
  <si>
    <t>სოციალური_ჯგუფურ_ამორჩევითი</t>
  </si>
  <si>
    <t>სოციალური_ნებით_ამორჩევით</t>
  </si>
  <si>
    <t>სოციალური_პირწმინდა</t>
  </si>
  <si>
    <t>მოვლითი_განათებით</t>
  </si>
  <si>
    <t>მოვლითი_გაწმენდითი</t>
  </si>
  <si>
    <t>მოვლითი_გამოხშირვითი</t>
  </si>
  <si>
    <t>მოვლითი_გავლითი</t>
  </si>
  <si>
    <t>მოვლითი_სანიტარული</t>
  </si>
  <si>
    <t>მოვლითი_სარეკონსტრუქციო</t>
  </si>
  <si>
    <t>მთავარი_სარგებლობითი_თანდათანობითი</t>
  </si>
  <si>
    <t>მთავარი_სარგებლ._ჯგუფურ_ამორჩევითი</t>
  </si>
  <si>
    <t>მთავარი_სარგებლ._ნებით_ამორჩევით</t>
  </si>
  <si>
    <t>მთავარი_სარგებლ._პირწმინდა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</si>
  <si>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</si>
  <si>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</si>
  <si>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</si>
  <si>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</si>
  <si>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</si>
  <si>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</si>
  <si>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</si>
  <si>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ა, საკოლმეურნეო ტყე</t>
  </si>
  <si>
    <t>კვ.მ</t>
  </si>
  <si>
    <t>ფიჭვი</t>
  </si>
  <si>
    <t>წიფელი</t>
  </si>
  <si>
    <t>10. ფართობი (კვმ)</t>
  </si>
  <si>
    <t>სდ</t>
  </si>
  <si>
    <t>საქართველოს სახელმწიფო ელექტროსისტემა</t>
  </si>
  <si>
    <t>+</t>
  </si>
  <si>
    <t>10ფჭ +წფ</t>
  </si>
  <si>
    <t>ფჭ</t>
  </si>
  <si>
    <t>წფ</t>
  </si>
  <si>
    <t>ქ. თბილისი, ბარათაშვილის ქ. 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</si>
</sst>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sz val="11"/>
      <color indexed="8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  <font>
      <b/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2" fillId="0" borderId="0" xfId="0" applyFont="1" applyFill="1"/>
    <xf numFmtId="0" fontId="6" fillId="0" borderId="0" xfId="0" applyFont="1"/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1" fontId="7" fillId="0" borderId="5" xfId="0" applyNumberFormat="1" applyFont="1" applyBorder="1" applyAlignment="1">
      <alignment horizontal="left"/>
    </xf>
    <xf numFmtId="0" fontId="7" fillId="0" borderId="5" xfId="0" applyFont="1" applyBorder="1" applyAlignment="1">
      <alignment horizontal="right"/>
    </xf>
    <xf numFmtId="0" fontId="7" fillId="0" borderId="0" xfId="0" applyFont="1"/>
    <xf numFmtId="0" fontId="7" fillId="0" borderId="5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textRotation="90" wrapText="1"/>
    </xf>
    <xf numFmtId="0" fontId="7" fillId="0" borderId="5" xfId="0" applyFont="1" applyBorder="1" applyAlignment="1">
      <alignment horizontal="center" vertical="center"/>
    </xf>
    <xf numFmtId="0" fontId="8" fillId="0" borderId="5" xfId="0" applyFont="1" applyBorder="1"/>
    <xf numFmtId="2" fontId="8" fillId="0" borderId="5" xfId="0" applyNumberFormat="1" applyFont="1" applyBorder="1"/>
    <xf numFmtId="1" fontId="8" fillId="0" borderId="5" xfId="0" applyNumberFormat="1" applyFont="1" applyBorder="1"/>
    <xf numFmtId="1" fontId="7" fillId="0" borderId="5" xfId="0" applyNumberFormat="1" applyFont="1" applyBorder="1"/>
    <xf numFmtId="2" fontId="7" fillId="0" borderId="5" xfId="0" applyNumberFormat="1" applyFont="1" applyBorder="1"/>
    <xf numFmtId="0" fontId="7" fillId="0" borderId="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5" xfId="0" applyFont="1" applyBorder="1" applyAlignment="1">
      <alignment horizontal="center" textRotation="90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0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5" xfId="0" applyNumberFormat="1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>
            <v>0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>
            <v>0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>
            <v>0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>
            <v>0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"/>
  <sheetViews>
    <sheetView view="pageLayout" topLeftCell="A34" zoomScale="110" zoomScaleNormal="100" zoomScalePageLayoutView="110" workbookViewId="0">
      <selection sqref="A1:M50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6.285156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0" width="8.85546875" style="1" customWidth="1"/>
    <col min="11" max="11" width="7.42578125" style="1" customWidth="1"/>
    <col min="12" max="12" width="7.5703125" style="1" customWidth="1"/>
    <col min="13" max="13" width="10.285156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41" t="s">
        <v>102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48" ht="12" customHeight="1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AV2" s="1" t="s">
        <v>162</v>
      </c>
    </row>
    <row r="3" spans="1:48" ht="26.25" customHeight="1" x14ac:dyDescent="0.25">
      <c r="A3" s="54" t="s">
        <v>1</v>
      </c>
      <c r="B3" s="54"/>
      <c r="C3" s="54"/>
      <c r="D3" s="54"/>
      <c r="E3" s="54"/>
      <c r="F3" s="54"/>
      <c r="G3" s="54"/>
      <c r="H3" s="55"/>
      <c r="I3" s="55"/>
      <c r="J3" s="55"/>
      <c r="K3" s="55"/>
      <c r="L3" s="55"/>
      <c r="M3" s="55"/>
    </row>
    <row r="4" spans="1:48" x14ac:dyDescent="0.25">
      <c r="A4" s="45" t="s">
        <v>103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AU4" s="1" t="s">
        <v>163</v>
      </c>
      <c r="AV4" s="1">
        <v>15001005744</v>
      </c>
    </row>
    <row r="5" spans="1:48" x14ac:dyDescent="0.25">
      <c r="A5" s="45" t="s">
        <v>104</v>
      </c>
      <c r="B5" s="45"/>
      <c r="C5" s="45"/>
      <c r="D5" s="45" t="s">
        <v>264</v>
      </c>
      <c r="E5" s="45"/>
      <c r="F5" s="45"/>
      <c r="G5" s="45"/>
      <c r="H5" s="45"/>
      <c r="I5" s="45"/>
      <c r="J5" s="45" t="s">
        <v>105</v>
      </c>
      <c r="K5" s="45"/>
      <c r="L5" s="45">
        <v>204995176</v>
      </c>
      <c r="M5" s="45"/>
      <c r="AU5" s="1" t="s">
        <v>164</v>
      </c>
      <c r="AV5" s="1">
        <v>35001083830</v>
      </c>
    </row>
    <row r="6" spans="1:48" x14ac:dyDescent="0.25">
      <c r="A6" s="45" t="s">
        <v>106</v>
      </c>
      <c r="B6" s="45"/>
      <c r="C6" s="45"/>
      <c r="D6" s="45"/>
      <c r="E6" s="45"/>
      <c r="F6" s="45" t="s">
        <v>269</v>
      </c>
      <c r="G6" s="45"/>
      <c r="H6" s="45"/>
      <c r="I6" s="45"/>
      <c r="J6" s="45"/>
      <c r="K6" s="45"/>
      <c r="L6" s="45"/>
      <c r="M6" s="45"/>
      <c r="AU6" s="1" t="s">
        <v>165</v>
      </c>
      <c r="AV6" s="1">
        <v>57001049257</v>
      </c>
    </row>
    <row r="7" spans="1:48" x14ac:dyDescent="0.25">
      <c r="A7" s="45" t="s">
        <v>107</v>
      </c>
      <c r="B7" s="45"/>
      <c r="C7" s="45"/>
      <c r="D7" s="45" t="str">
        <f>'აღრიცხვის უწყისი'!E5</f>
        <v>ქვემო_ქართის_სატყეო_სამსახური</v>
      </c>
      <c r="E7" s="45"/>
      <c r="F7" s="45"/>
      <c r="G7" s="45"/>
      <c r="H7" s="43" t="s">
        <v>108</v>
      </c>
      <c r="I7" s="43"/>
      <c r="J7" s="43"/>
      <c r="K7" s="59" t="str">
        <f>'აღრიცხვის უწყისი'!E6</f>
        <v>წალკა_თეთრიწყარო</v>
      </c>
      <c r="L7" s="59"/>
      <c r="M7" s="59"/>
      <c r="AU7" s="1" t="s">
        <v>166</v>
      </c>
      <c r="AV7" s="1">
        <v>30001000339</v>
      </c>
    </row>
    <row r="8" spans="1:48" x14ac:dyDescent="0.25">
      <c r="A8" s="45" t="s">
        <v>109</v>
      </c>
      <c r="B8" s="45"/>
      <c r="C8" s="45" t="str">
        <f>'აღრიცხვის უწყისი'!K6</f>
        <v>წალკა</v>
      </c>
      <c r="D8" s="45"/>
      <c r="E8" s="45"/>
      <c r="F8" s="26" t="s">
        <v>112</v>
      </c>
      <c r="G8" s="27">
        <f>'აღრიცხვის უწყისი'!I8</f>
        <v>43</v>
      </c>
      <c r="H8" s="50" t="s">
        <v>111</v>
      </c>
      <c r="I8" s="51"/>
      <c r="J8" s="27" t="str">
        <f>'აღრიცხვის უწყისი'!I9</f>
        <v>ა, საკოლმეურნეო ტყე</v>
      </c>
      <c r="K8" s="43" t="s">
        <v>262</v>
      </c>
      <c r="L8" s="43"/>
      <c r="M8" s="27">
        <f>'აღრიცხვის უწყისი'!I10</f>
        <v>8146</v>
      </c>
      <c r="AU8" s="1" t="s">
        <v>167</v>
      </c>
      <c r="AV8" s="17" t="s">
        <v>182</v>
      </c>
    </row>
    <row r="9" spans="1:48" x14ac:dyDescent="0.25">
      <c r="A9" s="45" t="s">
        <v>113</v>
      </c>
      <c r="B9" s="45"/>
      <c r="C9" s="45"/>
      <c r="D9" s="45"/>
      <c r="E9" s="45"/>
      <c r="F9" s="45"/>
      <c r="G9" s="45"/>
      <c r="H9" s="43"/>
      <c r="I9" s="43"/>
      <c r="J9" s="52" t="s">
        <v>114</v>
      </c>
      <c r="K9" s="53"/>
      <c r="L9" s="45" t="str">
        <f>'აღრიცხვის უწყისი'!I11</f>
        <v>სპეციალური</v>
      </c>
      <c r="M9" s="45"/>
      <c r="AU9" s="1" t="s">
        <v>168</v>
      </c>
      <c r="AV9" s="1">
        <v>10001000873</v>
      </c>
    </row>
    <row r="10" spans="1:48" x14ac:dyDescent="0.25">
      <c r="A10" s="45" t="s">
        <v>115</v>
      </c>
      <c r="B10" s="45"/>
      <c r="C10" s="45"/>
      <c r="D10" s="45" t="s">
        <v>166</v>
      </c>
      <c r="E10" s="45"/>
      <c r="F10" s="45"/>
      <c r="G10" s="45"/>
      <c r="H10" s="45"/>
      <c r="I10" s="45" t="s">
        <v>116</v>
      </c>
      <c r="J10" s="45"/>
      <c r="K10" s="45">
        <f>VLOOKUP(D10,AU4:AV19,2,0)</f>
        <v>30001000339</v>
      </c>
      <c r="L10" s="45"/>
      <c r="M10" s="45"/>
      <c r="AU10" s="1" t="s">
        <v>169</v>
      </c>
      <c r="AV10" s="1">
        <v>22001017968</v>
      </c>
    </row>
    <row r="11" spans="1:48" x14ac:dyDescent="0.25">
      <c r="A11" s="45" t="s">
        <v>117</v>
      </c>
      <c r="B11" s="45"/>
      <c r="C11" s="45"/>
      <c r="D11" s="28">
        <f>H42</f>
        <v>132</v>
      </c>
      <c r="E11" s="45" t="s">
        <v>118</v>
      </c>
      <c r="F11" s="45"/>
      <c r="G11" s="27">
        <f>'აღრიცხვის უწყისი'!M8</f>
        <v>0.5</v>
      </c>
      <c r="H11" s="45" t="s">
        <v>161</v>
      </c>
      <c r="I11" s="45"/>
      <c r="J11" s="27">
        <f>'აღრიცხვის უწყისი'!K8</f>
        <v>100</v>
      </c>
      <c r="K11" s="45" t="s">
        <v>119</v>
      </c>
      <c r="L11" s="45"/>
      <c r="M11" s="27">
        <f>'აღრიცხვის უწყისი'!I16</f>
        <v>60</v>
      </c>
      <c r="AU11" s="1" t="s">
        <v>170</v>
      </c>
      <c r="AV11" s="1">
        <v>15001009944</v>
      </c>
    </row>
    <row r="12" spans="1:48" x14ac:dyDescent="0.25">
      <c r="A12" s="26" t="s">
        <v>120</v>
      </c>
      <c r="B12" s="26"/>
      <c r="C12" s="43" t="str">
        <f>'აღრიცხვის უწყისი'!J18</f>
        <v>საკმარისი</v>
      </c>
      <c r="D12" s="43"/>
      <c r="E12" s="45" t="s">
        <v>121</v>
      </c>
      <c r="F12" s="45"/>
      <c r="G12" s="27">
        <f>'აღრიცხვის უწყისი'!J17</f>
        <v>1400</v>
      </c>
      <c r="H12" s="45" t="s">
        <v>122</v>
      </c>
      <c r="I12" s="45"/>
      <c r="J12" s="27">
        <f>'აღრიცხვის უწყისი'!J19:M19</f>
        <v>20</v>
      </c>
      <c r="K12" s="45" t="s">
        <v>123</v>
      </c>
      <c r="L12" s="45"/>
      <c r="M12" s="27" t="str">
        <f>დათვალიერება!E14</f>
        <v>სდ</v>
      </c>
      <c r="AU12" s="1" t="s">
        <v>171</v>
      </c>
      <c r="AV12" s="17" t="s">
        <v>173</v>
      </c>
    </row>
    <row r="13" spans="1:48" x14ac:dyDescent="0.25">
      <c r="A13" s="49" t="s">
        <v>124</v>
      </c>
      <c r="B13" s="49"/>
      <c r="C13" s="49"/>
      <c r="D13" s="29" t="s">
        <v>251</v>
      </c>
      <c r="E13" s="45">
        <f>'აღრიცხვის უწყისი'!J14</f>
        <v>428326</v>
      </c>
      <c r="F13" s="45"/>
      <c r="G13" s="45"/>
      <c r="H13" s="29" t="s">
        <v>22</v>
      </c>
      <c r="I13" s="45">
        <f>'აღრიცხვის უწყისი'!L14</f>
        <v>4601675</v>
      </c>
      <c r="J13" s="45"/>
      <c r="K13" s="45"/>
      <c r="L13" s="45"/>
      <c r="M13" s="45"/>
      <c r="AU13" s="1" t="s">
        <v>172</v>
      </c>
      <c r="AV13" s="1">
        <v>10001043755</v>
      </c>
    </row>
    <row r="14" spans="1:48" x14ac:dyDescent="0.25">
      <c r="A14" s="49"/>
      <c r="B14" s="49"/>
      <c r="C14" s="49"/>
      <c r="D14" s="29" t="s">
        <v>252</v>
      </c>
      <c r="E14" s="45">
        <f>'აღრიცხვის უწყისი'!J15</f>
        <v>428679</v>
      </c>
      <c r="F14" s="45"/>
      <c r="G14" s="45"/>
      <c r="H14" s="29" t="s">
        <v>22</v>
      </c>
      <c r="I14" s="45">
        <f>'აღრიცხვის უწყისი'!L15</f>
        <v>4602119</v>
      </c>
      <c r="J14" s="45"/>
      <c r="K14" s="45"/>
      <c r="L14" s="45"/>
      <c r="M14" s="45"/>
    </row>
    <row r="15" spans="1:48" x14ac:dyDescent="0.25">
      <c r="A15" s="45" t="s">
        <v>125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48" x14ac:dyDescent="0.25">
      <c r="A16" s="45" t="s">
        <v>126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x14ac:dyDescent="0.25">
      <c r="A17" s="47" t="s">
        <v>136</v>
      </c>
      <c r="B17" s="47"/>
      <c r="C17" s="48"/>
      <c r="D17" s="46" t="s">
        <v>127</v>
      </c>
      <c r="E17" s="46"/>
      <c r="F17" s="46" t="s">
        <v>128</v>
      </c>
      <c r="G17" s="46"/>
      <c r="H17" s="46"/>
      <c r="I17" s="46" t="s">
        <v>73</v>
      </c>
      <c r="J17" s="46"/>
      <c r="K17" s="40"/>
      <c r="L17" s="41"/>
      <c r="M17" s="41"/>
    </row>
    <row r="18" spans="1:13" x14ac:dyDescent="0.25">
      <c r="A18" s="47"/>
      <c r="B18" s="47"/>
      <c r="C18" s="48"/>
      <c r="D18" s="43">
        <v>10</v>
      </c>
      <c r="E18" s="43"/>
      <c r="F18" s="43" t="s">
        <v>260</v>
      </c>
      <c r="G18" s="43"/>
      <c r="H18" s="43"/>
      <c r="I18" s="43" t="s">
        <v>28</v>
      </c>
      <c r="J18" s="43"/>
      <c r="K18" s="40"/>
      <c r="L18" s="41"/>
      <c r="M18" s="41"/>
    </row>
    <row r="19" spans="1:13" x14ac:dyDescent="0.25">
      <c r="A19" s="47"/>
      <c r="B19" s="47"/>
      <c r="C19" s="48"/>
      <c r="D19" s="43" t="s">
        <v>265</v>
      </c>
      <c r="E19" s="43"/>
      <c r="F19" s="43" t="s">
        <v>261</v>
      </c>
      <c r="G19" s="43"/>
      <c r="H19" s="43"/>
      <c r="I19" s="43" t="s">
        <v>27</v>
      </c>
      <c r="J19" s="43"/>
      <c r="K19" s="40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30"/>
    </row>
    <row r="21" spans="1:13" x14ac:dyDescent="0.25">
      <c r="A21" s="39" t="s">
        <v>1</v>
      </c>
      <c r="B21" s="39" t="s">
        <v>128</v>
      </c>
      <c r="C21" s="42" t="s">
        <v>129</v>
      </c>
      <c r="D21" s="43" t="s">
        <v>135</v>
      </c>
      <c r="E21" s="43"/>
      <c r="F21" s="43"/>
      <c r="G21" s="43"/>
      <c r="H21" s="43"/>
      <c r="I21" s="43"/>
      <c r="J21" s="43"/>
      <c r="K21" s="43"/>
      <c r="L21" s="43"/>
      <c r="M21" s="44" t="s">
        <v>97</v>
      </c>
    </row>
    <row r="22" spans="1:13" x14ac:dyDescent="0.25">
      <c r="A22" s="39"/>
      <c r="B22" s="39"/>
      <c r="C22" s="42"/>
      <c r="D22" s="43" t="s">
        <v>95</v>
      </c>
      <c r="E22" s="43"/>
      <c r="F22" s="43"/>
      <c r="G22" s="43"/>
      <c r="H22" s="43" t="s">
        <v>94</v>
      </c>
      <c r="I22" s="43"/>
      <c r="J22" s="43"/>
      <c r="K22" s="43"/>
      <c r="L22" s="44" t="s">
        <v>134</v>
      </c>
      <c r="M22" s="44"/>
    </row>
    <row r="23" spans="1:13" ht="65.25" customHeight="1" x14ac:dyDescent="0.25">
      <c r="A23" s="39"/>
      <c r="B23" s="39"/>
      <c r="C23" s="42"/>
      <c r="D23" s="31" t="s">
        <v>130</v>
      </c>
      <c r="E23" s="31" t="s">
        <v>131</v>
      </c>
      <c r="F23" s="31" t="s">
        <v>132</v>
      </c>
      <c r="G23" s="31" t="s">
        <v>133</v>
      </c>
      <c r="H23" s="31" t="s">
        <v>130</v>
      </c>
      <c r="I23" s="31" t="s">
        <v>131</v>
      </c>
      <c r="J23" s="31" t="s">
        <v>132</v>
      </c>
      <c r="K23" s="32" t="s">
        <v>133</v>
      </c>
      <c r="L23" s="44"/>
      <c r="M23" s="44"/>
    </row>
    <row r="24" spans="1:13" x14ac:dyDescent="0.25">
      <c r="A24" s="33" t="s">
        <v>23</v>
      </c>
      <c r="B24" s="33" t="s">
        <v>24</v>
      </c>
      <c r="C24" s="33" t="s">
        <v>25</v>
      </c>
      <c r="D24" s="33" t="s">
        <v>26</v>
      </c>
      <c r="E24" s="33" t="s">
        <v>27</v>
      </c>
      <c r="F24" s="33" t="s">
        <v>28</v>
      </c>
      <c r="G24" s="33" t="s">
        <v>29</v>
      </c>
      <c r="H24" s="33" t="s">
        <v>30</v>
      </c>
      <c r="I24" s="33" t="s">
        <v>31</v>
      </c>
      <c r="J24" s="33" t="s">
        <v>100</v>
      </c>
      <c r="K24" s="33" t="s">
        <v>101</v>
      </c>
      <c r="L24" s="33" t="s">
        <v>137</v>
      </c>
      <c r="M24" s="33" t="s">
        <v>138</v>
      </c>
    </row>
    <row r="25" spans="1:13" ht="14.25" customHeight="1" x14ac:dyDescent="0.25">
      <c r="A25" s="26">
        <v>1</v>
      </c>
      <c r="B25" s="56" t="s">
        <v>260</v>
      </c>
      <c r="C25" s="26">
        <v>8</v>
      </c>
      <c r="D25" s="26"/>
      <c r="E25" s="26"/>
      <c r="F25" s="26"/>
      <c r="G25" s="26">
        <f>E25+F25</f>
        <v>0</v>
      </c>
      <c r="H25" s="26">
        <v>11</v>
      </c>
      <c r="I25" s="26">
        <f>H25*'აღრიცხვის უწყისი'!G147</f>
        <v>0.22</v>
      </c>
      <c r="J25" s="26">
        <f>H25*'აღრიცხვის უწყისი'!H75</f>
        <v>0</v>
      </c>
      <c r="K25" s="26">
        <f>I25+J25</f>
        <v>0.22</v>
      </c>
      <c r="L25" s="26">
        <f>G25+K25</f>
        <v>0.22</v>
      </c>
      <c r="M25" s="26"/>
    </row>
    <row r="26" spans="1:13" ht="14.25" customHeight="1" x14ac:dyDescent="0.25">
      <c r="A26" s="26">
        <v>2</v>
      </c>
      <c r="B26" s="57"/>
      <c r="C26" s="26">
        <v>12</v>
      </c>
      <c r="D26" s="26"/>
      <c r="E26" s="26"/>
      <c r="F26" s="26"/>
      <c r="G26" s="26">
        <f t="shared" ref="G26:G39" si="0">E26+F26</f>
        <v>0</v>
      </c>
      <c r="H26" s="26">
        <v>19</v>
      </c>
      <c r="I26" s="26">
        <f>H26*'აღრიცხვის უწყისი'!G33</f>
        <v>1.1399999999999999</v>
      </c>
      <c r="J26" s="26">
        <f>H26*'აღრიცხვის უწყისი'!H40</f>
        <v>0</v>
      </c>
      <c r="K26" s="26">
        <f t="shared" ref="K26:K39" si="1">I26+J26</f>
        <v>1.1399999999999999</v>
      </c>
      <c r="L26" s="26">
        <f t="shared" ref="L26:L39" si="2">G26+K26</f>
        <v>1.1399999999999999</v>
      </c>
      <c r="M26" s="26"/>
    </row>
    <row r="27" spans="1:13" ht="14.25" customHeight="1" x14ac:dyDescent="0.25">
      <c r="A27" s="26">
        <v>3</v>
      </c>
      <c r="B27" s="57"/>
      <c r="C27" s="26">
        <v>16</v>
      </c>
      <c r="D27" s="26"/>
      <c r="E27" s="26"/>
      <c r="F27" s="26"/>
      <c r="G27" s="26">
        <f t="shared" si="0"/>
        <v>0</v>
      </c>
      <c r="H27" s="26">
        <v>23</v>
      </c>
      <c r="I27" s="26">
        <f>H27*'აღრიცხვის უწყისი'!G85</f>
        <v>2.5299999999999998</v>
      </c>
      <c r="J27" s="26"/>
      <c r="K27" s="26">
        <f t="shared" si="1"/>
        <v>2.5299999999999998</v>
      </c>
      <c r="L27" s="26">
        <f t="shared" si="2"/>
        <v>2.5299999999999998</v>
      </c>
      <c r="M27" s="26"/>
    </row>
    <row r="28" spans="1:13" ht="14.25" customHeight="1" x14ac:dyDescent="0.25">
      <c r="A28" s="26">
        <v>4</v>
      </c>
      <c r="B28" s="57"/>
      <c r="C28" s="26">
        <v>20</v>
      </c>
      <c r="D28" s="26"/>
      <c r="E28" s="26"/>
      <c r="F28" s="26"/>
      <c r="G28" s="26">
        <f t="shared" si="0"/>
        <v>0</v>
      </c>
      <c r="H28" s="26">
        <v>20</v>
      </c>
      <c r="I28" s="26">
        <f>H28*'აღრიცხვის უწყისი'!G96</f>
        <v>3.4000000000000004</v>
      </c>
      <c r="J28" s="26">
        <f>H28*'აღრიცხვის უწყისი'!H56</f>
        <v>0.2</v>
      </c>
      <c r="K28" s="26">
        <f t="shared" si="1"/>
        <v>3.6000000000000005</v>
      </c>
      <c r="L28" s="26">
        <f t="shared" si="2"/>
        <v>3.6000000000000005</v>
      </c>
      <c r="M28" s="26"/>
    </row>
    <row r="29" spans="1:13" ht="14.25" customHeight="1" x14ac:dyDescent="0.25">
      <c r="A29" s="26">
        <v>5</v>
      </c>
      <c r="B29" s="57"/>
      <c r="C29" s="26">
        <v>24</v>
      </c>
      <c r="D29" s="26"/>
      <c r="E29" s="26"/>
      <c r="F29" s="26"/>
      <c r="G29" s="26">
        <f t="shared" si="0"/>
        <v>0</v>
      </c>
      <c r="H29" s="26">
        <v>10</v>
      </c>
      <c r="I29" s="26">
        <f>H29*'აღრიცხვის უწყისი'!G95</f>
        <v>3.1</v>
      </c>
      <c r="J29" s="26">
        <f>H29*'აღრიცხვის უწყისი'!H95</f>
        <v>0.2</v>
      </c>
      <c r="K29" s="26">
        <f t="shared" si="1"/>
        <v>3.3000000000000003</v>
      </c>
      <c r="L29" s="26">
        <f t="shared" si="2"/>
        <v>3.3000000000000003</v>
      </c>
      <c r="M29" s="26"/>
    </row>
    <row r="30" spans="1:13" ht="14.25" customHeight="1" x14ac:dyDescent="0.25">
      <c r="A30" s="26">
        <v>6</v>
      </c>
      <c r="B30" s="57"/>
      <c r="C30" s="26">
        <v>28</v>
      </c>
      <c r="D30" s="26"/>
      <c r="E30" s="26"/>
      <c r="F30" s="26"/>
      <c r="G30" s="26">
        <f t="shared" si="0"/>
        <v>0</v>
      </c>
      <c r="H30" s="26">
        <v>6</v>
      </c>
      <c r="I30" s="26">
        <f>H30*'აღრიცხვის უწყისი'!G99</f>
        <v>2.34</v>
      </c>
      <c r="J30" s="26">
        <f>H30*'აღრიცხვის უწყისი'!H99</f>
        <v>0.12</v>
      </c>
      <c r="K30" s="26">
        <f t="shared" si="1"/>
        <v>2.46</v>
      </c>
      <c r="L30" s="26">
        <f t="shared" si="2"/>
        <v>2.46</v>
      </c>
      <c r="M30" s="26"/>
    </row>
    <row r="31" spans="1:13" ht="14.25" customHeight="1" x14ac:dyDescent="0.25">
      <c r="A31" s="26">
        <v>7</v>
      </c>
      <c r="B31" s="57"/>
      <c r="C31" s="26">
        <v>32</v>
      </c>
      <c r="D31" s="26"/>
      <c r="E31" s="26"/>
      <c r="F31" s="26"/>
      <c r="G31" s="26">
        <f t="shared" si="0"/>
        <v>0</v>
      </c>
      <c r="H31" s="26">
        <v>7</v>
      </c>
      <c r="I31" s="26">
        <f>H31*'აღრიცხვის უწყისი'!G79</f>
        <v>3.71</v>
      </c>
      <c r="J31" s="26">
        <f>H31*'აღრიცხვის უწყისი'!H78</f>
        <v>0.21</v>
      </c>
      <c r="K31" s="26">
        <f t="shared" si="1"/>
        <v>3.92</v>
      </c>
      <c r="L31" s="26">
        <f t="shared" si="2"/>
        <v>3.92</v>
      </c>
      <c r="M31" s="26"/>
    </row>
    <row r="32" spans="1:13" ht="14.25" customHeight="1" x14ac:dyDescent="0.25">
      <c r="A32" s="26">
        <v>8</v>
      </c>
      <c r="B32" s="57"/>
      <c r="C32" s="26">
        <v>36</v>
      </c>
      <c r="D32" s="26"/>
      <c r="E32" s="26"/>
      <c r="F32" s="26"/>
      <c r="G32" s="26">
        <f t="shared" si="0"/>
        <v>0</v>
      </c>
      <c r="H32" s="26">
        <v>10</v>
      </c>
      <c r="I32" s="26">
        <f>H32*'აღრიცხვის უწყისი'!G118</f>
        <v>6.8999999999999995</v>
      </c>
      <c r="J32" s="26">
        <f>H32*'აღრიცხვის უწყისი'!H120</f>
        <v>0.4</v>
      </c>
      <c r="K32" s="26">
        <f t="shared" si="1"/>
        <v>7.3</v>
      </c>
      <c r="L32" s="26">
        <f t="shared" si="2"/>
        <v>7.3</v>
      </c>
      <c r="M32" s="26"/>
    </row>
    <row r="33" spans="1:13" ht="14.25" customHeight="1" x14ac:dyDescent="0.25">
      <c r="A33" s="26">
        <v>9</v>
      </c>
      <c r="B33" s="57"/>
      <c r="C33" s="26">
        <v>40</v>
      </c>
      <c r="D33" s="26"/>
      <c r="E33" s="26"/>
      <c r="F33" s="26"/>
      <c r="G33" s="26">
        <f t="shared" si="0"/>
        <v>0</v>
      </c>
      <c r="H33" s="26">
        <v>9</v>
      </c>
      <c r="I33" s="26">
        <f>H33*'აღრიცხვის უწყისი'!G81</f>
        <v>7.92</v>
      </c>
      <c r="J33" s="26">
        <f>H33*'აღრიცხვის უწყისი'!H113</f>
        <v>0.45</v>
      </c>
      <c r="K33" s="26">
        <f t="shared" si="1"/>
        <v>8.3699999999999992</v>
      </c>
      <c r="L33" s="26">
        <f t="shared" si="2"/>
        <v>8.3699999999999992</v>
      </c>
      <c r="M33" s="26"/>
    </row>
    <row r="34" spans="1:13" ht="14.25" customHeight="1" x14ac:dyDescent="0.25">
      <c r="A34" s="26">
        <v>10</v>
      </c>
      <c r="B34" s="57"/>
      <c r="C34" s="26">
        <v>44</v>
      </c>
      <c r="D34" s="26"/>
      <c r="E34" s="26"/>
      <c r="F34" s="26"/>
      <c r="G34" s="26">
        <f t="shared" si="0"/>
        <v>0</v>
      </c>
      <c r="H34" s="26">
        <v>13</v>
      </c>
      <c r="I34" s="26">
        <f>H34*'აღრიცხვის უწყისი'!G69</f>
        <v>14.3</v>
      </c>
      <c r="J34" s="26">
        <f>H34*'აღრიცხვის უწყისი'!H68</f>
        <v>0.78</v>
      </c>
      <c r="K34" s="26">
        <f t="shared" si="1"/>
        <v>15.08</v>
      </c>
      <c r="L34" s="26">
        <f t="shared" si="2"/>
        <v>15.08</v>
      </c>
      <c r="M34" s="26"/>
    </row>
    <row r="35" spans="1:13" ht="14.25" customHeight="1" x14ac:dyDescent="0.25">
      <c r="A35" s="26"/>
      <c r="B35" s="58"/>
      <c r="C35" s="26">
        <v>48</v>
      </c>
      <c r="D35" s="26"/>
      <c r="E35" s="26"/>
      <c r="F35" s="26"/>
      <c r="G35" s="26"/>
      <c r="H35" s="26">
        <v>2</v>
      </c>
      <c r="I35" s="26">
        <f>H35*'აღრიცხვის უწყისი'!G132</f>
        <v>2.7</v>
      </c>
      <c r="J35" s="26">
        <f>H35*'აღრიცხვის უწყისი'!H132</f>
        <v>0.16</v>
      </c>
      <c r="K35" s="26">
        <f t="shared" ref="K35" si="3">I35+J35</f>
        <v>2.8600000000000003</v>
      </c>
      <c r="L35" s="26">
        <f t="shared" ref="L35" si="4">G35+K35</f>
        <v>2.8600000000000003</v>
      </c>
      <c r="M35" s="26"/>
    </row>
    <row r="36" spans="1:13" ht="14.25" customHeight="1" x14ac:dyDescent="0.25">
      <c r="A36" s="60" t="s">
        <v>96</v>
      </c>
      <c r="B36" s="60"/>
      <c r="C36" s="60"/>
      <c r="D36" s="34">
        <f>SUM(D25:D34)</f>
        <v>0</v>
      </c>
      <c r="E36" s="35">
        <f>SUM(E25:E34)</f>
        <v>0</v>
      </c>
      <c r="F36" s="35">
        <f>SUM(F25:F34)</f>
        <v>0</v>
      </c>
      <c r="G36" s="35">
        <f>SUM(G25:G34)</f>
        <v>0</v>
      </c>
      <c r="H36" s="36">
        <f t="shared" ref="H36:K36" si="5">SUM(H25:H35)</f>
        <v>130</v>
      </c>
      <c r="I36" s="35">
        <f t="shared" si="5"/>
        <v>48.260000000000005</v>
      </c>
      <c r="J36" s="35">
        <f t="shared" si="5"/>
        <v>2.52</v>
      </c>
      <c r="K36" s="35">
        <f t="shared" si="5"/>
        <v>50.78</v>
      </c>
      <c r="L36" s="35">
        <f>SUM(L25:L35)</f>
        <v>50.78</v>
      </c>
      <c r="M36" s="34"/>
    </row>
    <row r="37" spans="1:13" ht="9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</row>
    <row r="38" spans="1:13" x14ac:dyDescent="0.25">
      <c r="A38" s="26">
        <v>1</v>
      </c>
      <c r="B38" s="39" t="s">
        <v>261</v>
      </c>
      <c r="C38" s="26">
        <v>8</v>
      </c>
      <c r="D38" s="26"/>
      <c r="E38" s="26"/>
      <c r="F38" s="26"/>
      <c r="G38" s="26">
        <f t="shared" si="0"/>
        <v>0</v>
      </c>
      <c r="H38" s="26">
        <v>1</v>
      </c>
      <c r="I38" s="26">
        <f>H38*'აღრიცხვის უწყისი'!G67</f>
        <v>0.02</v>
      </c>
      <c r="J38" s="26">
        <f>H38*'აღრიცხვის უწყისი'!H67</f>
        <v>0</v>
      </c>
      <c r="K38" s="26">
        <f t="shared" si="1"/>
        <v>0.02</v>
      </c>
      <c r="L38" s="26">
        <f t="shared" si="2"/>
        <v>0.02</v>
      </c>
      <c r="M38" s="26"/>
    </row>
    <row r="39" spans="1:13" x14ac:dyDescent="0.25">
      <c r="A39" s="26">
        <v>2</v>
      </c>
      <c r="B39" s="39"/>
      <c r="C39" s="26">
        <v>16</v>
      </c>
      <c r="D39" s="26"/>
      <c r="E39" s="26"/>
      <c r="F39" s="26"/>
      <c r="G39" s="26">
        <f t="shared" si="0"/>
        <v>0</v>
      </c>
      <c r="H39" s="26">
        <v>1</v>
      </c>
      <c r="I39" s="26">
        <f>H39*'აღრიცხვის უწყისი'!G88</f>
        <v>0.11</v>
      </c>
      <c r="J39" s="26">
        <f>H39*'აღრიცხვის უწყისი'!H88</f>
        <v>0.01</v>
      </c>
      <c r="K39" s="26">
        <f t="shared" si="1"/>
        <v>0.12</v>
      </c>
      <c r="L39" s="26">
        <f t="shared" si="2"/>
        <v>0.12</v>
      </c>
      <c r="M39" s="26"/>
    </row>
    <row r="40" spans="1:13" x14ac:dyDescent="0.25">
      <c r="A40" s="60" t="s">
        <v>96</v>
      </c>
      <c r="B40" s="60"/>
      <c r="C40" s="60"/>
      <c r="D40" s="36">
        <f t="shared" ref="D40:L40" si="6">SUM(D38:D39)</f>
        <v>0</v>
      </c>
      <c r="E40" s="35">
        <f t="shared" si="6"/>
        <v>0</v>
      </c>
      <c r="F40" s="35">
        <f t="shared" si="6"/>
        <v>0</v>
      </c>
      <c r="G40" s="35">
        <f t="shared" si="6"/>
        <v>0</v>
      </c>
      <c r="H40" s="36">
        <f t="shared" si="6"/>
        <v>2</v>
      </c>
      <c r="I40" s="35">
        <f t="shared" si="6"/>
        <v>0.13</v>
      </c>
      <c r="J40" s="35">
        <f t="shared" si="6"/>
        <v>0.01</v>
      </c>
      <c r="K40" s="35">
        <f t="shared" si="6"/>
        <v>0.13999999999999999</v>
      </c>
      <c r="L40" s="35">
        <f t="shared" si="6"/>
        <v>0.13999999999999999</v>
      </c>
      <c r="M40" s="34"/>
    </row>
    <row r="41" spans="1:13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</row>
    <row r="42" spans="1:13" x14ac:dyDescent="0.25">
      <c r="A42" s="43" t="s">
        <v>253</v>
      </c>
      <c r="B42" s="43"/>
      <c r="C42" s="43"/>
      <c r="D42" s="26"/>
      <c r="E42" s="26"/>
      <c r="F42" s="26"/>
      <c r="G42" s="26"/>
      <c r="H42" s="37">
        <f t="shared" ref="H42:K42" si="7">H40+H36</f>
        <v>132</v>
      </c>
      <c r="I42" s="38">
        <f t="shared" si="7"/>
        <v>48.390000000000008</v>
      </c>
      <c r="J42" s="38">
        <f t="shared" si="7"/>
        <v>2.5299999999999998</v>
      </c>
      <c r="K42" s="38">
        <f t="shared" si="7"/>
        <v>50.92</v>
      </c>
      <c r="L42" s="38">
        <f>L40+L36</f>
        <v>50.92</v>
      </c>
      <c r="M42" s="26"/>
    </row>
    <row r="43" spans="1:13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30" t="s">
        <v>254</v>
      </c>
      <c r="B44" s="30"/>
      <c r="C44" s="30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3" ht="10.5" customHeight="1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3" ht="6.75" customHeight="1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3" x14ac:dyDescent="0.25">
      <c r="A47" s="30" t="s">
        <v>255</v>
      </c>
      <c r="B47" s="30"/>
      <c r="C47" s="30"/>
      <c r="D47" s="30"/>
      <c r="E47" s="30"/>
      <c r="F47" s="41" t="str">
        <f>D10</f>
        <v>შ._გვიჩიანი</v>
      </c>
      <c r="G47" s="41"/>
      <c r="H47" s="41"/>
      <c r="I47" s="41"/>
      <c r="J47" s="41"/>
      <c r="K47" s="41"/>
      <c r="L47" s="41"/>
      <c r="M47" s="41"/>
    </row>
    <row r="48" spans="1:13" x14ac:dyDescent="0.25">
      <c r="A48" s="41"/>
      <c r="B48" s="41"/>
      <c r="C48" s="41"/>
      <c r="D48" s="41"/>
      <c r="E48" s="41"/>
      <c r="F48" s="62" t="s">
        <v>257</v>
      </c>
      <c r="G48" s="62"/>
      <c r="H48" s="62"/>
      <c r="I48" s="62"/>
      <c r="J48" s="62"/>
      <c r="K48" s="62"/>
      <c r="L48" s="62"/>
      <c r="M48" s="62"/>
    </row>
    <row r="49" spans="1:13" x14ac:dyDescent="0.25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</row>
    <row r="50" spans="1:13" x14ac:dyDescent="0.25">
      <c r="A50" s="41"/>
      <c r="B50" s="41"/>
      <c r="C50" s="41"/>
      <c r="D50" s="41"/>
      <c r="E50" s="41"/>
      <c r="F50" s="61" t="s">
        <v>256</v>
      </c>
      <c r="G50" s="61"/>
      <c r="H50" s="61"/>
      <c r="I50" s="61"/>
      <c r="J50" s="61"/>
      <c r="K50" s="61"/>
      <c r="L50" s="61"/>
      <c r="M50" s="61"/>
    </row>
    <row r="51" spans="1:13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</sheetData>
  <mergeCells count="81">
    <mergeCell ref="F47:M47"/>
    <mergeCell ref="F48:M48"/>
    <mergeCell ref="F50:M50"/>
    <mergeCell ref="F49:M49"/>
    <mergeCell ref="A48:E50"/>
    <mergeCell ref="A45:M46"/>
    <mergeCell ref="A43:M43"/>
    <mergeCell ref="D44:F44"/>
    <mergeCell ref="G44:M44"/>
    <mergeCell ref="A42:C42"/>
    <mergeCell ref="A36:C36"/>
    <mergeCell ref="A37:M37"/>
    <mergeCell ref="A41:M41"/>
    <mergeCell ref="B38:B39"/>
    <mergeCell ref="A40:C40"/>
    <mergeCell ref="B25:B35"/>
    <mergeCell ref="A5:C5"/>
    <mergeCell ref="D5:I5"/>
    <mergeCell ref="J5:K5"/>
    <mergeCell ref="L5:M5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4:E4"/>
    <mergeCell ref="A6:E6"/>
    <mergeCell ref="F4:M4"/>
    <mergeCell ref="F6:M6"/>
    <mergeCell ref="A1:M1"/>
    <mergeCell ref="A2:M2"/>
    <mergeCell ref="A3:G3"/>
    <mergeCell ref="H3:M3"/>
    <mergeCell ref="A8:B8"/>
    <mergeCell ref="K8:L8"/>
    <mergeCell ref="C8:E8"/>
    <mergeCell ref="H8:I8"/>
    <mergeCell ref="J9:K9"/>
    <mergeCell ref="A13:C14"/>
    <mergeCell ref="E13:G13"/>
    <mergeCell ref="E14:G14"/>
    <mergeCell ref="I13:M13"/>
    <mergeCell ref="I14:M14"/>
    <mergeCell ref="A11:C11"/>
    <mergeCell ref="E11:F11"/>
    <mergeCell ref="H11:I11"/>
    <mergeCell ref="K11:L11"/>
    <mergeCell ref="C12:D12"/>
    <mergeCell ref="E12:F12"/>
    <mergeCell ref="H12:I12"/>
    <mergeCell ref="K12:L12"/>
    <mergeCell ref="A16:G16"/>
    <mergeCell ref="H15:M15"/>
    <mergeCell ref="H16:M16"/>
    <mergeCell ref="D17:E17"/>
    <mergeCell ref="F17:H17"/>
    <mergeCell ref="I17:J17"/>
    <mergeCell ref="A17:C19"/>
    <mergeCell ref="D18:E18"/>
    <mergeCell ref="F18:H18"/>
    <mergeCell ref="I18:J18"/>
    <mergeCell ref="D19:E19"/>
    <mergeCell ref="F19:H19"/>
    <mergeCell ref="I19:J19"/>
    <mergeCell ref="A15:G15"/>
    <mergeCell ref="A21:A23"/>
    <mergeCell ref="K17:M19"/>
    <mergeCell ref="A20:L20"/>
    <mergeCell ref="B21:B23"/>
    <mergeCell ref="C21:C23"/>
    <mergeCell ref="D22:G22"/>
    <mergeCell ref="H22:K22"/>
    <mergeCell ref="L22:L23"/>
    <mergeCell ref="M21:M23"/>
    <mergeCell ref="D21:L21"/>
  </mergeCells>
  <dataValidations count="1">
    <dataValidation type="list" allowBlank="1" showInputMessage="1" showErrorMessage="1" sqref="D10:H10">
      <formula1>$AU$4:$AU$19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63"/>
  <sheetViews>
    <sheetView view="pageLayout" topLeftCell="C148" zoomScaleNormal="100" workbookViewId="0">
      <selection activeCell="C1" sqref="C1:M164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3.42578125" style="1" customWidth="1"/>
    <col min="5" max="5" width="8.140625" style="1" customWidth="1"/>
    <col min="6" max="6" width="8.28515625" style="1" customWidth="1"/>
    <col min="7" max="8" width="9.7109375" style="1" customWidth="1"/>
    <col min="9" max="9" width="10.7109375" style="1" customWidth="1"/>
    <col min="10" max="10" width="10" style="1" customWidth="1"/>
    <col min="11" max="11" width="11" style="1" customWidth="1"/>
    <col min="12" max="12" width="9.5703125" style="1" customWidth="1"/>
    <col min="13" max="13" width="7.28515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BV1" s="1" t="s">
        <v>46</v>
      </c>
      <c r="BW1" s="1" t="s">
        <v>47</v>
      </c>
      <c r="BX1" s="1" t="s">
        <v>48</v>
      </c>
      <c r="BY1" s="1" t="s">
        <v>49</v>
      </c>
      <c r="BZ1" s="1" t="s">
        <v>51</v>
      </c>
      <c r="CA1" s="1" t="s">
        <v>50</v>
      </c>
      <c r="CB1" s="2" t="s">
        <v>52</v>
      </c>
      <c r="CC1" s="1" t="s">
        <v>53</v>
      </c>
      <c r="CD1" s="1" t="s">
        <v>55</v>
      </c>
      <c r="CE1" s="1" t="s">
        <v>69</v>
      </c>
      <c r="CF1" s="3" t="s">
        <v>70</v>
      </c>
      <c r="CG1" s="1" t="s">
        <v>71</v>
      </c>
      <c r="CH1" s="1" t="s">
        <v>67</v>
      </c>
      <c r="CI1" s="1" t="s">
        <v>65</v>
      </c>
      <c r="CJ1" s="1" t="s">
        <v>64</v>
      </c>
      <c r="CK1" s="1" t="s">
        <v>66</v>
      </c>
      <c r="CL1" s="2" t="s">
        <v>68</v>
      </c>
      <c r="CM1" s="2" t="s">
        <v>86</v>
      </c>
      <c r="CN1" s="2" t="s">
        <v>56</v>
      </c>
      <c r="CO1" s="2" t="s">
        <v>57</v>
      </c>
      <c r="CP1" s="2" t="s">
        <v>58</v>
      </c>
      <c r="CQ1" s="2" t="s">
        <v>59</v>
      </c>
      <c r="CR1" s="2" t="s">
        <v>60</v>
      </c>
      <c r="CS1" s="2" t="s">
        <v>61</v>
      </c>
      <c r="CT1" s="2" t="s">
        <v>85</v>
      </c>
      <c r="CU1" s="2" t="s">
        <v>63</v>
      </c>
      <c r="CV1" s="2" t="s">
        <v>62</v>
      </c>
    </row>
    <row r="2" spans="3:100" ht="18" x14ac:dyDescent="0.35">
      <c r="C2" s="86" t="s">
        <v>1</v>
      </c>
      <c r="D2" s="86"/>
      <c r="E2" s="86"/>
      <c r="F2" s="86"/>
      <c r="G2" s="86"/>
      <c r="H2" s="86"/>
      <c r="I2" s="63"/>
      <c r="J2" s="63"/>
      <c r="K2" s="63"/>
      <c r="L2" s="63"/>
      <c r="M2" s="63"/>
      <c r="BS2" s="63" t="s">
        <v>45</v>
      </c>
      <c r="BT2" s="63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87" t="s">
        <v>2</v>
      </c>
      <c r="D3" s="88"/>
      <c r="E3" s="88"/>
      <c r="F3" s="88"/>
      <c r="G3" s="88"/>
      <c r="H3" s="77"/>
      <c r="I3" s="77"/>
      <c r="J3" s="77"/>
      <c r="K3" s="77"/>
      <c r="L3" s="77"/>
      <c r="M3" s="89"/>
      <c r="BR3" s="1" t="s">
        <v>156</v>
      </c>
      <c r="BS3" s="90" t="s">
        <v>156</v>
      </c>
      <c r="BT3" s="1" t="s">
        <v>46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75" t="s">
        <v>3</v>
      </c>
      <c r="D4" s="75"/>
      <c r="E4" s="75"/>
      <c r="F4" s="75"/>
      <c r="G4" s="75"/>
      <c r="H4" s="76"/>
      <c r="I4" s="76"/>
      <c r="J4" s="76"/>
      <c r="K4" s="76"/>
      <c r="L4" s="76"/>
      <c r="M4" s="76"/>
      <c r="BR4" s="1" t="s">
        <v>157</v>
      </c>
      <c r="BS4" s="90"/>
      <c r="BT4" s="1" t="s">
        <v>47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75" t="s">
        <v>4</v>
      </c>
      <c r="D5" s="75"/>
      <c r="E5" s="92" t="s">
        <v>33</v>
      </c>
      <c r="F5" s="93"/>
      <c r="G5" s="93"/>
      <c r="H5" s="93"/>
      <c r="I5" s="93"/>
      <c r="J5" s="93"/>
      <c r="K5" s="93"/>
      <c r="L5" s="93"/>
      <c r="M5" s="94"/>
      <c r="BR5" s="1" t="s">
        <v>158</v>
      </c>
      <c r="BS5" s="90"/>
      <c r="BT5" s="1" t="s">
        <v>48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75" t="s">
        <v>5</v>
      </c>
      <c r="D6" s="75"/>
      <c r="E6" s="92" t="s">
        <v>157</v>
      </c>
      <c r="F6" s="93"/>
      <c r="G6" s="93"/>
      <c r="H6" s="93"/>
      <c r="I6" s="94"/>
      <c r="J6" s="6" t="s">
        <v>6</v>
      </c>
      <c r="K6" s="92" t="s">
        <v>61</v>
      </c>
      <c r="L6" s="93"/>
      <c r="M6" s="94"/>
      <c r="BS6" s="90"/>
      <c r="BT6" s="1" t="s">
        <v>49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76" t="s">
        <v>7</v>
      </c>
      <c r="D7" s="76"/>
      <c r="E7" s="75" t="str">
        <f>პასპორი!D5</f>
        <v>საქართველოს სახელმწიფო ელექტროსისტემა</v>
      </c>
      <c r="F7" s="75"/>
      <c r="G7" s="75"/>
      <c r="H7" s="75"/>
      <c r="I7" s="75"/>
      <c r="J7" s="75"/>
      <c r="K7" s="75"/>
      <c r="L7" s="75"/>
      <c r="M7" s="75"/>
      <c r="BS7" s="90"/>
      <c r="BT7" s="1" t="s">
        <v>50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ht="15" customHeight="1" x14ac:dyDescent="0.25">
      <c r="C8" s="78" t="s">
        <v>8</v>
      </c>
      <c r="D8" s="79"/>
      <c r="E8" s="7" t="s">
        <v>267</v>
      </c>
      <c r="F8" s="1" t="s">
        <v>28</v>
      </c>
      <c r="G8" s="75" t="s">
        <v>9</v>
      </c>
      <c r="H8" s="75"/>
      <c r="I8" s="23">
        <v>43</v>
      </c>
      <c r="J8" s="7" t="s">
        <v>19</v>
      </c>
      <c r="K8" s="5">
        <v>100</v>
      </c>
      <c r="L8" s="7" t="s">
        <v>20</v>
      </c>
      <c r="M8" s="24">
        <v>0.5</v>
      </c>
      <c r="BS8" s="90"/>
      <c r="BT8" s="1" t="s">
        <v>51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80"/>
      <c r="D9" s="81"/>
      <c r="E9" s="7" t="s">
        <v>268</v>
      </c>
      <c r="F9" s="1" t="s">
        <v>28</v>
      </c>
      <c r="G9" s="75" t="s">
        <v>10</v>
      </c>
      <c r="H9" s="75"/>
      <c r="I9" s="92" t="s">
        <v>258</v>
      </c>
      <c r="J9" s="93"/>
      <c r="K9" s="93"/>
      <c r="L9" s="93"/>
      <c r="M9" s="94"/>
      <c r="BS9" s="90"/>
      <c r="BT9" s="1" t="s">
        <v>50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80"/>
      <c r="D10" s="81"/>
      <c r="E10" s="7"/>
      <c r="F10" s="7"/>
      <c r="G10" s="75" t="s">
        <v>11</v>
      </c>
      <c r="H10" s="75"/>
      <c r="I10" s="24">
        <v>8146</v>
      </c>
      <c r="J10" s="7" t="s">
        <v>259</v>
      </c>
      <c r="K10" s="76"/>
      <c r="L10" s="76"/>
      <c r="M10" s="76"/>
      <c r="BS10" s="90"/>
      <c r="BT10" s="1" t="s">
        <v>52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80"/>
      <c r="D11" s="81"/>
      <c r="E11" s="7"/>
      <c r="F11" s="7"/>
      <c r="G11" s="75" t="s">
        <v>12</v>
      </c>
      <c r="H11" s="75"/>
      <c r="I11" s="92" t="s">
        <v>44</v>
      </c>
      <c r="J11" s="93"/>
      <c r="K11" s="93"/>
      <c r="L11" s="93"/>
      <c r="M11" s="94"/>
      <c r="BS11" s="90"/>
      <c r="BT11" s="1" t="s">
        <v>53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80"/>
      <c r="D12" s="81"/>
      <c r="E12" s="7"/>
      <c r="F12" s="7"/>
      <c r="G12" s="91" t="s">
        <v>13</v>
      </c>
      <c r="H12" s="91"/>
      <c r="I12" s="91"/>
      <c r="J12" s="75" t="str">
        <f>დათვალიერება!B14</f>
        <v>10ფჭ +წფ</v>
      </c>
      <c r="K12" s="75"/>
      <c r="L12" s="75"/>
      <c r="M12" s="75"/>
      <c r="BS12" s="90"/>
      <c r="BT12" s="1" t="s">
        <v>54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80"/>
      <c r="D13" s="81"/>
      <c r="E13" s="7"/>
      <c r="F13" s="7"/>
      <c r="G13" s="91"/>
      <c r="H13" s="91"/>
      <c r="I13" s="91"/>
      <c r="J13" s="75"/>
      <c r="K13" s="75"/>
      <c r="L13" s="75"/>
      <c r="M13" s="75"/>
      <c r="BQ13" s="1" t="s">
        <v>20</v>
      </c>
      <c r="BS13" s="90"/>
      <c r="BT13" s="1" t="s">
        <v>55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80"/>
      <c r="D14" s="81"/>
      <c r="E14" s="7"/>
      <c r="F14" s="7"/>
      <c r="G14" s="84" t="s">
        <v>14</v>
      </c>
      <c r="H14" s="84"/>
      <c r="I14" s="8" t="s">
        <v>21</v>
      </c>
      <c r="J14" s="25">
        <v>428326</v>
      </c>
      <c r="K14" s="8" t="s">
        <v>22</v>
      </c>
      <c r="L14" s="92">
        <v>4601675</v>
      </c>
      <c r="M14" s="94"/>
      <c r="BQ14" s="1">
        <v>0.1</v>
      </c>
      <c r="BS14" s="90"/>
      <c r="BT14" s="1" t="s">
        <v>54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80"/>
      <c r="D15" s="81"/>
      <c r="E15" s="7"/>
      <c r="F15" s="7"/>
      <c r="G15" s="84"/>
      <c r="H15" s="84"/>
      <c r="I15" s="8" t="s">
        <v>21</v>
      </c>
      <c r="J15" s="25">
        <v>428679</v>
      </c>
      <c r="K15" s="8" t="s">
        <v>22</v>
      </c>
      <c r="L15" s="92">
        <v>4602119</v>
      </c>
      <c r="M15" s="94"/>
      <c r="BQ15" s="1">
        <v>0.2</v>
      </c>
      <c r="BS15" s="70" t="s">
        <v>157</v>
      </c>
      <c r="BT15" s="1" t="s">
        <v>56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80"/>
      <c r="D16" s="81"/>
      <c r="E16" s="7"/>
      <c r="F16" s="7"/>
      <c r="G16" s="75" t="s">
        <v>15</v>
      </c>
      <c r="H16" s="75"/>
      <c r="I16" s="92">
        <f>დათვალიერება!G19</f>
        <v>60</v>
      </c>
      <c r="J16" s="93"/>
      <c r="K16" s="93"/>
      <c r="L16" s="93"/>
      <c r="M16" s="94"/>
      <c r="BQ16" s="1">
        <v>0.3</v>
      </c>
      <c r="BS16" s="70"/>
      <c r="BT16" s="1" t="s">
        <v>57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80"/>
      <c r="D17" s="81"/>
      <c r="E17" s="7"/>
      <c r="F17" s="7"/>
      <c r="G17" s="75" t="s">
        <v>16</v>
      </c>
      <c r="H17" s="75"/>
      <c r="I17" s="75"/>
      <c r="J17" s="92">
        <v>1400</v>
      </c>
      <c r="K17" s="93"/>
      <c r="L17" s="93"/>
      <c r="M17" s="94"/>
      <c r="BQ17" s="1">
        <v>0.4</v>
      </c>
      <c r="BS17" s="70"/>
      <c r="BT17" s="1" t="s">
        <v>58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80"/>
      <c r="D18" s="81"/>
      <c r="E18" s="7"/>
      <c r="F18" s="7"/>
      <c r="G18" s="75" t="s">
        <v>17</v>
      </c>
      <c r="H18" s="75"/>
      <c r="I18" s="75"/>
      <c r="J18" s="92" t="s">
        <v>159</v>
      </c>
      <c r="K18" s="93"/>
      <c r="L18" s="93"/>
      <c r="M18" s="94"/>
      <c r="BQ18" s="1">
        <v>0.5</v>
      </c>
      <c r="BS18" s="70"/>
      <c r="BT18" s="1" t="s">
        <v>59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80"/>
      <c r="D19" s="81"/>
      <c r="E19" s="7"/>
      <c r="F19" s="7"/>
      <c r="G19" s="75" t="s">
        <v>18</v>
      </c>
      <c r="H19" s="75"/>
      <c r="I19" s="75"/>
      <c r="J19" s="92">
        <f>დათვალიერება!G14</f>
        <v>20</v>
      </c>
      <c r="K19" s="93"/>
      <c r="L19" s="93"/>
      <c r="M19" s="94"/>
      <c r="BQ19" s="1">
        <v>0.6</v>
      </c>
      <c r="BS19" s="70"/>
      <c r="BT19" s="1" t="s">
        <v>60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80"/>
      <c r="D20" s="81"/>
      <c r="E20" s="7"/>
      <c r="F20" s="7"/>
      <c r="G20" s="76"/>
      <c r="H20" s="76"/>
      <c r="I20" s="76"/>
      <c r="J20" s="76"/>
      <c r="K20" s="76"/>
      <c r="L20" s="76"/>
      <c r="M20" s="76"/>
      <c r="BQ20" s="1">
        <v>0.7</v>
      </c>
      <c r="BS20" s="70"/>
      <c r="BT20" s="1" t="s">
        <v>61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82"/>
      <c r="D21" s="83"/>
      <c r="E21" s="7"/>
      <c r="F21" s="7"/>
      <c r="G21" s="76"/>
      <c r="H21" s="76"/>
      <c r="I21" s="76"/>
      <c r="J21" s="76"/>
      <c r="K21" s="76"/>
      <c r="L21" s="76"/>
      <c r="M21" s="76"/>
      <c r="BQ21" s="1">
        <v>0.8</v>
      </c>
      <c r="BS21" s="70"/>
      <c r="BT21" s="1" t="s">
        <v>54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BQ22" s="1">
        <v>0.9</v>
      </c>
      <c r="BS22" s="70"/>
      <c r="BT22" s="1" t="s">
        <v>62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69" t="s">
        <v>87</v>
      </c>
      <c r="D23" s="68" t="s">
        <v>88</v>
      </c>
      <c r="E23" s="71" t="s">
        <v>89</v>
      </c>
      <c r="F23" s="72"/>
      <c r="G23" s="69" t="s">
        <v>90</v>
      </c>
      <c r="H23" s="69"/>
      <c r="I23" s="69"/>
      <c r="J23" s="69"/>
      <c r="K23" s="69"/>
      <c r="L23" s="69" t="s">
        <v>97</v>
      </c>
      <c r="M23" s="69" t="s">
        <v>98</v>
      </c>
      <c r="BQ23" s="1">
        <v>1</v>
      </c>
      <c r="BS23" s="70"/>
      <c r="BT23" s="1" t="s">
        <v>85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69"/>
      <c r="D24" s="68"/>
      <c r="E24" s="73"/>
      <c r="F24" s="74"/>
      <c r="G24" s="68" t="s">
        <v>91</v>
      </c>
      <c r="H24" s="68" t="s">
        <v>92</v>
      </c>
      <c r="I24" s="68" t="s">
        <v>93</v>
      </c>
      <c r="J24" s="68"/>
      <c r="K24" s="68"/>
      <c r="L24" s="69"/>
      <c r="M24" s="69"/>
      <c r="BS24" s="70"/>
      <c r="BT24" s="1" t="s">
        <v>63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69"/>
      <c r="D25" s="68"/>
      <c r="E25" s="9" t="s">
        <v>99</v>
      </c>
      <c r="F25" s="9" t="s">
        <v>94</v>
      </c>
      <c r="G25" s="68"/>
      <c r="H25" s="68"/>
      <c r="I25" s="10" t="s">
        <v>95</v>
      </c>
      <c r="J25" s="10" t="s">
        <v>94</v>
      </c>
      <c r="K25" s="11" t="s">
        <v>96</v>
      </c>
      <c r="L25" s="69"/>
      <c r="M25" s="69"/>
      <c r="BS25" s="70"/>
      <c r="BT25" s="1" t="s">
        <v>54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100</v>
      </c>
      <c r="M26" s="11" t="s">
        <v>101</v>
      </c>
      <c r="BS26" s="70" t="s">
        <v>158</v>
      </c>
      <c r="BT26" s="1" t="s">
        <v>64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ფიჭვიVI20</v>
      </c>
      <c r="B27" s="1" t="s">
        <v>28</v>
      </c>
      <c r="C27" s="12">
        <v>1</v>
      </c>
      <c r="D27" s="12" t="s">
        <v>260</v>
      </c>
      <c r="E27" s="12"/>
      <c r="F27" s="12">
        <v>20</v>
      </c>
      <c r="G27" s="12">
        <f>VLOOKUP(A27,[1]Лист1!$A$3:$J$9859,7,0)</f>
        <v>0.17</v>
      </c>
      <c r="H27" s="12">
        <f>VLOOKUP(A27,[1]Лист1!$A$3:$J$9858,8,0)</f>
        <v>0.01</v>
      </c>
      <c r="I27" s="13">
        <f>IF(E27&gt;0,(G27+H27),0)</f>
        <v>0</v>
      </c>
      <c r="J27" s="13">
        <f>IF(F27&gt;0,(G27+H27),0)</f>
        <v>0.18000000000000002</v>
      </c>
      <c r="K27" s="13">
        <f>I27+J27</f>
        <v>0.18000000000000002</v>
      </c>
      <c r="L27" s="12"/>
      <c r="M27" s="12"/>
      <c r="BS27" s="70"/>
      <c r="BT27" s="1" t="s">
        <v>65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91" si="0">D28&amp;B28&amp;E28&amp;F28</f>
        <v>ფიჭვიVI16</v>
      </c>
      <c r="B28" s="1" t="s">
        <v>28</v>
      </c>
      <c r="C28" s="12">
        <v>2</v>
      </c>
      <c r="D28" s="12" t="s">
        <v>260</v>
      </c>
      <c r="E28" s="12"/>
      <c r="F28" s="12">
        <v>16</v>
      </c>
      <c r="G28" s="12">
        <f>VLOOKUP(A28,[2]Лист1!$A$1:$J$9811,7,0)</f>
        <v>0.11</v>
      </c>
      <c r="H28" s="12">
        <f>VLOOKUP(A28,[2]Лист1!$A$1:$J$9861,8,0)</f>
        <v>0.01</v>
      </c>
      <c r="I28" s="13">
        <f t="shared" ref="I28:I91" si="1">IF(E28&gt;0,(G28+H28),0)</f>
        <v>0</v>
      </c>
      <c r="J28" s="13">
        <f t="shared" ref="J28:J91" si="2">IF(F28&gt;0,(G28+H28),0)</f>
        <v>0.12</v>
      </c>
      <c r="K28" s="13">
        <f t="shared" ref="K28:K91" si="3">I28+J28</f>
        <v>0.12</v>
      </c>
      <c r="L28" s="12"/>
      <c r="M28" s="12"/>
      <c r="BS28" s="70"/>
      <c r="BT28" s="1" t="s">
        <v>66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ფიჭვიVI16</v>
      </c>
      <c r="B29" s="1" t="s">
        <v>28</v>
      </c>
      <c r="C29" s="12">
        <v>3</v>
      </c>
      <c r="D29" s="12" t="s">
        <v>260</v>
      </c>
      <c r="E29" s="12"/>
      <c r="F29" s="12">
        <v>16</v>
      </c>
      <c r="G29" s="12">
        <f>VLOOKUP(A29,[2]Лист1!$A$1:$J$9811,7,0)</f>
        <v>0.11</v>
      </c>
      <c r="H29" s="12">
        <f>VLOOKUP(A29,[2]Лист1!$A$1:$J$9861,8,0)</f>
        <v>0.01</v>
      </c>
      <c r="I29" s="13">
        <f t="shared" si="1"/>
        <v>0</v>
      </c>
      <c r="J29" s="13">
        <f t="shared" si="2"/>
        <v>0.12</v>
      </c>
      <c r="K29" s="13">
        <f t="shared" si="3"/>
        <v>0.12</v>
      </c>
      <c r="L29" s="12"/>
      <c r="M29" s="12"/>
      <c r="BS29" s="70"/>
      <c r="BT29" s="1" t="s">
        <v>67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ფიჭვიVI12</v>
      </c>
      <c r="B30" s="1" t="s">
        <v>28</v>
      </c>
      <c r="C30" s="12">
        <v>4</v>
      </c>
      <c r="D30" s="12" t="s">
        <v>260</v>
      </c>
      <c r="E30" s="12"/>
      <c r="F30" s="12">
        <v>12</v>
      </c>
      <c r="G30" s="12">
        <f>VLOOKUP(A30,[2]Лист1!$A$1:$J$9811,7,0)</f>
        <v>0.06</v>
      </c>
      <c r="H30" s="12">
        <f>VLOOKUP(A30,[2]Лист1!$A$1:$J$9861,8,0)</f>
        <v>0</v>
      </c>
      <c r="I30" s="13">
        <f t="shared" si="1"/>
        <v>0</v>
      </c>
      <c r="J30" s="13">
        <f t="shared" si="2"/>
        <v>0.06</v>
      </c>
      <c r="K30" s="13">
        <f t="shared" si="3"/>
        <v>0.06</v>
      </c>
      <c r="L30" s="12"/>
      <c r="M30" s="12"/>
      <c r="BS30" s="70"/>
      <c r="BT30" s="1" t="s">
        <v>68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ფიჭვიVI16</v>
      </c>
      <c r="B31" s="1" t="s">
        <v>28</v>
      </c>
      <c r="C31" s="12">
        <v>5</v>
      </c>
      <c r="D31" s="12" t="s">
        <v>260</v>
      </c>
      <c r="E31" s="12"/>
      <c r="F31" s="12">
        <v>16</v>
      </c>
      <c r="G31" s="12">
        <f>VLOOKUP(A31,[2]Лист1!$A$1:$J$9811,7,0)</f>
        <v>0.11</v>
      </c>
      <c r="H31" s="12">
        <f>VLOOKUP(A31,[2]Лист1!$A$1:$J$9861,8,0)</f>
        <v>0.01</v>
      </c>
      <c r="I31" s="13">
        <f t="shared" si="1"/>
        <v>0</v>
      </c>
      <c r="J31" s="13">
        <f t="shared" si="2"/>
        <v>0.12</v>
      </c>
      <c r="K31" s="13">
        <f t="shared" si="3"/>
        <v>0.12</v>
      </c>
      <c r="L31" s="12"/>
      <c r="M31" s="12"/>
      <c r="BS31" s="70"/>
      <c r="BT31" s="1" t="s">
        <v>69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ფიჭვიVI12</v>
      </c>
      <c r="B32" s="1" t="s">
        <v>28</v>
      </c>
      <c r="C32" s="12">
        <v>6</v>
      </c>
      <c r="D32" s="12" t="s">
        <v>260</v>
      </c>
      <c r="E32" s="12"/>
      <c r="F32" s="12">
        <v>12</v>
      </c>
      <c r="G32" s="12">
        <f>VLOOKUP(A32,[2]Лист1!$A$1:$J$9811,7,0)</f>
        <v>0.06</v>
      </c>
      <c r="H32" s="12">
        <f>VLOOKUP(A32,[2]Лист1!$A$1:$J$9861,8,0)</f>
        <v>0</v>
      </c>
      <c r="I32" s="13">
        <f t="shared" si="1"/>
        <v>0</v>
      </c>
      <c r="J32" s="13">
        <f t="shared" si="2"/>
        <v>0.06</v>
      </c>
      <c r="K32" s="13">
        <f t="shared" si="3"/>
        <v>0.06</v>
      </c>
      <c r="L32" s="12"/>
      <c r="M32" s="12"/>
      <c r="BQ32" s="1" t="s">
        <v>160</v>
      </c>
      <c r="BS32" s="70"/>
      <c r="BT32" s="1" t="s">
        <v>70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ფიჭვიVI12</v>
      </c>
      <c r="B33" s="1" t="s">
        <v>28</v>
      </c>
      <c r="C33" s="12">
        <v>7</v>
      </c>
      <c r="D33" s="12" t="s">
        <v>260</v>
      </c>
      <c r="E33" s="12"/>
      <c r="F33" s="12">
        <v>12</v>
      </c>
      <c r="G33" s="12">
        <f>VLOOKUP(A33,[2]Лист1!$A$1:$J$9811,7,0)</f>
        <v>0.06</v>
      </c>
      <c r="H33" s="12">
        <f>VLOOKUP(A33,[2]Лист1!$A$1:$J$9861,8,0)</f>
        <v>0</v>
      </c>
      <c r="I33" s="13">
        <f t="shared" si="1"/>
        <v>0</v>
      </c>
      <c r="J33" s="13">
        <f t="shared" si="2"/>
        <v>0.06</v>
      </c>
      <c r="K33" s="13">
        <f t="shared" si="3"/>
        <v>0.06</v>
      </c>
      <c r="L33" s="12"/>
      <c r="M33" s="12"/>
      <c r="BQ33" s="1">
        <v>5</v>
      </c>
      <c r="BS33" s="70"/>
      <c r="BT33" s="1" t="s">
        <v>71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ფიჭვიVI16</v>
      </c>
      <c r="B34" s="1" t="s">
        <v>28</v>
      </c>
      <c r="C34" s="12">
        <v>8</v>
      </c>
      <c r="D34" s="12" t="s">
        <v>260</v>
      </c>
      <c r="E34" s="12"/>
      <c r="F34" s="12">
        <v>16</v>
      </c>
      <c r="G34" s="12">
        <f>VLOOKUP(A34,[2]Лист1!$A$1:$J$9811,7,0)</f>
        <v>0.11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0.12</v>
      </c>
      <c r="K34" s="13">
        <f t="shared" si="3"/>
        <v>0.12</v>
      </c>
      <c r="L34" s="12"/>
      <c r="M34" s="12"/>
      <c r="BQ34" s="1">
        <v>10</v>
      </c>
      <c r="BS34" s="70"/>
      <c r="BT34" s="1" t="s">
        <v>72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ფიჭვიVI12</v>
      </c>
      <c r="B35" s="1" t="s">
        <v>28</v>
      </c>
      <c r="C35" s="12">
        <v>9</v>
      </c>
      <c r="D35" s="12" t="s">
        <v>260</v>
      </c>
      <c r="E35" s="12"/>
      <c r="F35" s="12">
        <v>12</v>
      </c>
      <c r="G35" s="12">
        <f>VLOOKUP(A35,[2]Лист1!$A$1:$J$9811,7,0)</f>
        <v>0.06</v>
      </c>
      <c r="H35" s="12">
        <f>VLOOKUP(A35,[2]Лист1!$A$1:$J$9861,8,0)</f>
        <v>0</v>
      </c>
      <c r="I35" s="13">
        <f t="shared" si="1"/>
        <v>0</v>
      </c>
      <c r="J35" s="13">
        <f t="shared" si="2"/>
        <v>0.06</v>
      </c>
      <c r="K35" s="13">
        <f t="shared" si="3"/>
        <v>0.06</v>
      </c>
      <c r="L35" s="12"/>
      <c r="M35" s="12"/>
      <c r="BQ35" s="1">
        <v>15</v>
      </c>
      <c r="BS35" s="70"/>
      <c r="BT35" s="1" t="s">
        <v>54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ფიჭვიVI16</v>
      </c>
      <c r="B36" s="1" t="s">
        <v>28</v>
      </c>
      <c r="C36" s="12">
        <v>10</v>
      </c>
      <c r="D36" s="12" t="s">
        <v>260</v>
      </c>
      <c r="E36" s="12"/>
      <c r="F36" s="12">
        <v>16</v>
      </c>
      <c r="G36" s="12">
        <f>VLOOKUP(A36,[2]Лист1!$A$1:$J$9811,7,0)</f>
        <v>0.11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0.12</v>
      </c>
      <c r="K36" s="13">
        <f t="shared" si="3"/>
        <v>0.12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80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ფიჭვიVI36</v>
      </c>
      <c r="B37" s="1" t="s">
        <v>28</v>
      </c>
      <c r="C37" s="12">
        <v>11</v>
      </c>
      <c r="D37" s="12" t="s">
        <v>260</v>
      </c>
      <c r="E37" s="12"/>
      <c r="F37" s="12">
        <v>36</v>
      </c>
      <c r="G37" s="12">
        <f>VLOOKUP(A37,[2]Лист1!$A$1:$J$9811,7,0)</f>
        <v>0.69</v>
      </c>
      <c r="H37" s="12">
        <f>VLOOKUP(A37,[2]Лист1!$A$1:$J$9861,8,0)</f>
        <v>0.04</v>
      </c>
      <c r="I37" s="13">
        <f t="shared" si="1"/>
        <v>0</v>
      </c>
      <c r="J37" s="13">
        <f t="shared" si="2"/>
        <v>0.73</v>
      </c>
      <c r="K37" s="13">
        <f t="shared" si="3"/>
        <v>0.73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ფიჭვიVI20</v>
      </c>
      <c r="B38" s="1" t="s">
        <v>28</v>
      </c>
      <c r="C38" s="12">
        <v>12</v>
      </c>
      <c r="D38" s="12" t="s">
        <v>260</v>
      </c>
      <c r="E38" s="12"/>
      <c r="F38" s="12">
        <v>20</v>
      </c>
      <c r="G38" s="12">
        <f>VLOOKUP(A38,[2]Лист1!$A$1:$J$9811,7,0)</f>
        <v>0.17</v>
      </c>
      <c r="H38" s="12">
        <f>VLOOKUP(A38,[2]Лист1!$A$1:$J$9861,8,0)</f>
        <v>0.01</v>
      </c>
      <c r="I38" s="13">
        <f t="shared" si="1"/>
        <v>0</v>
      </c>
      <c r="J38" s="13">
        <f t="shared" si="2"/>
        <v>0.18000000000000002</v>
      </c>
      <c r="K38" s="13">
        <f t="shared" si="3"/>
        <v>0.18000000000000002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ფიჭვიVI12</v>
      </c>
      <c r="B39" s="1" t="s">
        <v>28</v>
      </c>
      <c r="C39" s="12">
        <v>13</v>
      </c>
      <c r="D39" s="12" t="s">
        <v>260</v>
      </c>
      <c r="E39" s="12"/>
      <c r="F39" s="12">
        <v>12</v>
      </c>
      <c r="G39" s="12">
        <f>VLOOKUP(A39,[2]Лист1!$A$1:$J$9811,7,0)</f>
        <v>0.06</v>
      </c>
      <c r="H39" s="12">
        <f>VLOOKUP(A39,[2]Лист1!$A$1:$J$9861,8,0)</f>
        <v>0</v>
      </c>
      <c r="I39" s="13">
        <f t="shared" si="1"/>
        <v>0</v>
      </c>
      <c r="J39" s="13">
        <f t="shared" si="2"/>
        <v>0.06</v>
      </c>
      <c r="K39" s="13">
        <f t="shared" si="3"/>
        <v>0.06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ფიჭვიVI12</v>
      </c>
      <c r="B40" s="1" t="s">
        <v>28</v>
      </c>
      <c r="C40" s="12">
        <v>14</v>
      </c>
      <c r="D40" s="12" t="s">
        <v>260</v>
      </c>
      <c r="E40" s="12"/>
      <c r="F40" s="12">
        <v>12</v>
      </c>
      <c r="G40" s="12">
        <f>VLOOKUP(A40,[2]Лист1!$A$1:$J$9811,7,0)</f>
        <v>0.06</v>
      </c>
      <c r="H40" s="12">
        <f>VLOOKUP(A40,[2]Лист1!$A$1:$J$9861,8,0)</f>
        <v>0</v>
      </c>
      <c r="I40" s="13">
        <f t="shared" si="1"/>
        <v>0</v>
      </c>
      <c r="J40" s="13">
        <f t="shared" si="2"/>
        <v>0.06</v>
      </c>
      <c r="K40" s="13">
        <f t="shared" si="3"/>
        <v>0.06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ფიჭვიVI12</v>
      </c>
      <c r="B41" s="1" t="s">
        <v>28</v>
      </c>
      <c r="C41" s="12">
        <v>15</v>
      </c>
      <c r="D41" s="12" t="s">
        <v>260</v>
      </c>
      <c r="E41" s="12"/>
      <c r="F41" s="12">
        <v>12</v>
      </c>
      <c r="G41" s="12">
        <f>VLOOKUP(A41,[2]Лист1!$A$1:$J$9811,7,0)</f>
        <v>0.06</v>
      </c>
      <c r="H41" s="12">
        <f>VLOOKUP(A41,[2]Лист1!$A$1:$J$9861,8,0)</f>
        <v>0</v>
      </c>
      <c r="I41" s="13">
        <f t="shared" si="1"/>
        <v>0</v>
      </c>
      <c r="J41" s="13">
        <f t="shared" si="2"/>
        <v>0.06</v>
      </c>
      <c r="K41" s="13">
        <f t="shared" si="3"/>
        <v>0.06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ფიჭვიVI16</v>
      </c>
      <c r="B42" s="1" t="s">
        <v>28</v>
      </c>
      <c r="C42" s="12">
        <v>16</v>
      </c>
      <c r="D42" s="12" t="s">
        <v>260</v>
      </c>
      <c r="E42" s="12"/>
      <c r="F42" s="12">
        <v>16</v>
      </c>
      <c r="G42" s="12">
        <f>VLOOKUP(A42,[2]Лист1!$A$1:$J$9811,7,0)</f>
        <v>0.11</v>
      </c>
      <c r="H42" s="12">
        <f>VLOOKUP(A42,[2]Лист1!$A$1:$J$9861,8,0)</f>
        <v>0.01</v>
      </c>
      <c r="I42" s="13">
        <f t="shared" si="1"/>
        <v>0</v>
      </c>
      <c r="J42" s="13">
        <f t="shared" si="2"/>
        <v>0.12</v>
      </c>
      <c r="K42" s="13">
        <f t="shared" si="3"/>
        <v>0.12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ფიჭვიVI12</v>
      </c>
      <c r="B43" s="1" t="s">
        <v>28</v>
      </c>
      <c r="C43" s="12">
        <v>17</v>
      </c>
      <c r="D43" s="12" t="s">
        <v>260</v>
      </c>
      <c r="E43" s="12"/>
      <c r="F43" s="12">
        <v>12</v>
      </c>
      <c r="G43" s="12">
        <f>VLOOKUP(A43,[2]Лист1!$A$1:$J$9811,7,0)</f>
        <v>0.06</v>
      </c>
      <c r="H43" s="12">
        <f>VLOOKUP(A43,[2]Лист1!$A$1:$J$9861,8,0)</f>
        <v>0</v>
      </c>
      <c r="I43" s="13">
        <f t="shared" si="1"/>
        <v>0</v>
      </c>
      <c r="J43" s="13">
        <f t="shared" si="2"/>
        <v>0.06</v>
      </c>
      <c r="K43" s="13">
        <f t="shared" si="3"/>
        <v>0.06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ფიჭვიVI8</v>
      </c>
      <c r="B44" s="1" t="s">
        <v>28</v>
      </c>
      <c r="C44" s="12">
        <v>18</v>
      </c>
      <c r="D44" s="12" t="s">
        <v>260</v>
      </c>
      <c r="E44" s="12"/>
      <c r="F44" s="12">
        <v>8</v>
      </c>
      <c r="G44" s="12">
        <f>VLOOKUP(A44,[2]Лист1!$A$1:$J$9811,7,0)</f>
        <v>0.02</v>
      </c>
      <c r="H44" s="12">
        <f>VLOOKUP(A44,[2]Лист1!$A$1:$J$9861,8,0)</f>
        <v>0</v>
      </c>
      <c r="I44" s="13">
        <f t="shared" si="1"/>
        <v>0</v>
      </c>
      <c r="J44" s="13">
        <f t="shared" si="2"/>
        <v>0.02</v>
      </c>
      <c r="K44" s="13">
        <f t="shared" si="3"/>
        <v>0.02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ფიჭვიVI40</v>
      </c>
      <c r="B45" s="1" t="s">
        <v>28</v>
      </c>
      <c r="C45" s="12">
        <v>19</v>
      </c>
      <c r="D45" s="12" t="s">
        <v>260</v>
      </c>
      <c r="E45" s="12"/>
      <c r="F45" s="12">
        <v>40</v>
      </c>
      <c r="G45" s="12">
        <f>VLOOKUP(A45,[2]Лист1!$A$1:$J$9811,7,0)</f>
        <v>0.88</v>
      </c>
      <c r="H45" s="12">
        <f>VLOOKUP(A45,[2]Лист1!$A$1:$J$9861,8,0)</f>
        <v>0.05</v>
      </c>
      <c r="I45" s="13">
        <f t="shared" si="1"/>
        <v>0</v>
      </c>
      <c r="J45" s="13">
        <f t="shared" si="2"/>
        <v>0.93</v>
      </c>
      <c r="K45" s="13">
        <f t="shared" si="3"/>
        <v>0.93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ფიჭვიVI20</v>
      </c>
      <c r="B46" s="1" t="s">
        <v>28</v>
      </c>
      <c r="C46" s="12">
        <v>20</v>
      </c>
      <c r="D46" s="12" t="s">
        <v>260</v>
      </c>
      <c r="E46" s="12"/>
      <c r="F46" s="12">
        <v>20</v>
      </c>
      <c r="G46" s="12">
        <f>VLOOKUP(A46,[2]Лист1!$A$1:$J$9811,7,0)</f>
        <v>0.17</v>
      </c>
      <c r="H46" s="12">
        <f>VLOOKUP(A46,[2]Лист1!$A$1:$J$9861,8,0)</f>
        <v>0.01</v>
      </c>
      <c r="I46" s="13">
        <f t="shared" si="1"/>
        <v>0</v>
      </c>
      <c r="J46" s="13">
        <f t="shared" si="2"/>
        <v>0.18000000000000002</v>
      </c>
      <c r="K46" s="13">
        <f t="shared" si="3"/>
        <v>0.18000000000000002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ფიჭვიVI28</v>
      </c>
      <c r="B47" s="1" t="s">
        <v>28</v>
      </c>
      <c r="C47" s="12">
        <v>21</v>
      </c>
      <c r="D47" s="12" t="s">
        <v>260</v>
      </c>
      <c r="E47" s="12"/>
      <c r="F47" s="12">
        <v>28</v>
      </c>
      <c r="G47" s="12">
        <f>VLOOKUP(A47,[2]Лист1!$A$1:$J$9811,7,0)</f>
        <v>0.39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0.41000000000000003</v>
      </c>
      <c r="K47" s="13">
        <f t="shared" si="3"/>
        <v>0.41000000000000003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ფიჭვიVI44</v>
      </c>
      <c r="B48" s="1" t="s">
        <v>28</v>
      </c>
      <c r="C48" s="12">
        <v>22</v>
      </c>
      <c r="D48" s="12" t="s">
        <v>260</v>
      </c>
      <c r="E48" s="12"/>
      <c r="F48" s="12">
        <v>44</v>
      </c>
      <c r="G48" s="12">
        <f>VLOOKUP(A48,[2]Лист1!$A$1:$J$9811,7,0)</f>
        <v>1.1000000000000001</v>
      </c>
      <c r="H48" s="12">
        <f>VLOOKUP(A48,[2]Лист1!$A$1:$J$9861,8,0)</f>
        <v>0.06</v>
      </c>
      <c r="I48" s="13">
        <f t="shared" si="1"/>
        <v>0</v>
      </c>
      <c r="J48" s="13">
        <f t="shared" si="2"/>
        <v>1.1600000000000001</v>
      </c>
      <c r="K48" s="13">
        <f t="shared" si="3"/>
        <v>1.1600000000000001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ფიჭვიVI20</v>
      </c>
      <c r="B49" s="1" t="s">
        <v>28</v>
      </c>
      <c r="C49" s="12">
        <v>23</v>
      </c>
      <c r="D49" s="12" t="s">
        <v>260</v>
      </c>
      <c r="E49" s="12"/>
      <c r="F49" s="12">
        <v>20</v>
      </c>
      <c r="G49" s="12">
        <f>VLOOKUP(A49,[2]Лист1!$A$1:$J$9811,7,0)</f>
        <v>0.17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0.18000000000000002</v>
      </c>
      <c r="K49" s="13">
        <f t="shared" si="3"/>
        <v>0.18000000000000002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ფიჭვიVI44</v>
      </c>
      <c r="B50" s="1" t="s">
        <v>28</v>
      </c>
      <c r="C50" s="12">
        <v>24</v>
      </c>
      <c r="D50" s="12" t="s">
        <v>260</v>
      </c>
      <c r="E50" s="12"/>
      <c r="F50" s="12">
        <v>44</v>
      </c>
      <c r="G50" s="12">
        <f>VLOOKUP(A50,[2]Лист1!$A$1:$J$9811,7,0)</f>
        <v>1.1000000000000001</v>
      </c>
      <c r="H50" s="12">
        <f>VLOOKUP(A50,[2]Лист1!$A$1:$J$9861,8,0)</f>
        <v>0.06</v>
      </c>
      <c r="I50" s="13">
        <f t="shared" si="1"/>
        <v>0</v>
      </c>
      <c r="J50" s="13">
        <f t="shared" si="2"/>
        <v>1.1600000000000001</v>
      </c>
      <c r="K50" s="13">
        <f t="shared" si="3"/>
        <v>1.1600000000000001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ფიჭვიVI44</v>
      </c>
      <c r="B51" s="1" t="s">
        <v>28</v>
      </c>
      <c r="C51" s="12">
        <v>25</v>
      </c>
      <c r="D51" s="12" t="s">
        <v>260</v>
      </c>
      <c r="E51" s="12"/>
      <c r="F51" s="12">
        <v>44</v>
      </c>
      <c r="G51" s="12">
        <f>VLOOKUP(A51,[2]Лист1!$A$1:$J$9811,7,0)</f>
        <v>1.1000000000000001</v>
      </c>
      <c r="H51" s="12">
        <f>VLOOKUP(A51,[2]Лист1!$A$1:$J$9861,8,0)</f>
        <v>0.06</v>
      </c>
      <c r="I51" s="13">
        <f t="shared" si="1"/>
        <v>0</v>
      </c>
      <c r="J51" s="13">
        <f t="shared" si="2"/>
        <v>1.1600000000000001</v>
      </c>
      <c r="K51" s="13">
        <f t="shared" si="3"/>
        <v>1.1600000000000001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ფიჭვიVI44</v>
      </c>
      <c r="B52" s="1" t="s">
        <v>28</v>
      </c>
      <c r="C52" s="12">
        <v>26</v>
      </c>
      <c r="D52" s="12" t="s">
        <v>260</v>
      </c>
      <c r="E52" s="12"/>
      <c r="F52" s="12">
        <v>44</v>
      </c>
      <c r="G52" s="12">
        <f>VLOOKUP(A52,[2]Лист1!$A$1:$J$9811,7,0)</f>
        <v>1.1000000000000001</v>
      </c>
      <c r="H52" s="12">
        <f>VLOOKUP(A52,[2]Лист1!$A$1:$J$9861,8,0)</f>
        <v>0.06</v>
      </c>
      <c r="I52" s="13">
        <f t="shared" si="1"/>
        <v>0</v>
      </c>
      <c r="J52" s="13">
        <f t="shared" si="2"/>
        <v>1.1600000000000001</v>
      </c>
      <c r="K52" s="13">
        <f t="shared" si="3"/>
        <v>1.1600000000000001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ფიჭვიVI40</v>
      </c>
      <c r="B53" s="1" t="s">
        <v>28</v>
      </c>
      <c r="C53" s="12">
        <v>27</v>
      </c>
      <c r="D53" s="12" t="s">
        <v>260</v>
      </c>
      <c r="E53" s="12"/>
      <c r="F53" s="12">
        <v>40</v>
      </c>
      <c r="G53" s="12">
        <f>VLOOKUP(A53,[2]Лист1!$A$1:$J$9811,7,0)</f>
        <v>0.88</v>
      </c>
      <c r="H53" s="12">
        <f>VLOOKUP(A53,[2]Лист1!$A$1:$J$9861,8,0)</f>
        <v>0.05</v>
      </c>
      <c r="I53" s="13">
        <f t="shared" si="1"/>
        <v>0</v>
      </c>
      <c r="J53" s="13">
        <f t="shared" si="2"/>
        <v>0.93</v>
      </c>
      <c r="K53" s="13">
        <f t="shared" si="3"/>
        <v>0.93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ფიჭვიVI44</v>
      </c>
      <c r="B54" s="1" t="s">
        <v>28</v>
      </c>
      <c r="C54" s="12">
        <v>28</v>
      </c>
      <c r="D54" s="12" t="s">
        <v>260</v>
      </c>
      <c r="E54" s="12"/>
      <c r="F54" s="12">
        <v>44</v>
      </c>
      <c r="G54" s="12">
        <f>VLOOKUP(A54,[2]Лист1!$A$1:$J$9811,7,0)</f>
        <v>1.1000000000000001</v>
      </c>
      <c r="H54" s="12">
        <f>VLOOKUP(A54,[2]Лист1!$A$1:$J$9861,8,0)</f>
        <v>0.06</v>
      </c>
      <c r="I54" s="13">
        <f t="shared" si="1"/>
        <v>0</v>
      </c>
      <c r="J54" s="13">
        <f t="shared" si="2"/>
        <v>1.1600000000000001</v>
      </c>
      <c r="K54" s="13">
        <f t="shared" si="3"/>
        <v>1.1600000000000001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ფიჭვიVI20</v>
      </c>
      <c r="B55" s="1" t="s">
        <v>28</v>
      </c>
      <c r="C55" s="12">
        <v>29</v>
      </c>
      <c r="D55" s="12" t="s">
        <v>260</v>
      </c>
      <c r="E55" s="12"/>
      <c r="F55" s="12">
        <v>20</v>
      </c>
      <c r="G55" s="12">
        <f>VLOOKUP(A55,[2]Лист1!$A$1:$J$9811,7,0)</f>
        <v>0.17</v>
      </c>
      <c r="H55" s="12">
        <f>VLOOKUP(A55,[2]Лист1!$A$1:$J$9861,8,0)</f>
        <v>0.01</v>
      </c>
      <c r="I55" s="13">
        <f t="shared" si="1"/>
        <v>0</v>
      </c>
      <c r="J55" s="13">
        <f t="shared" si="2"/>
        <v>0.18000000000000002</v>
      </c>
      <c r="K55" s="13">
        <f t="shared" si="3"/>
        <v>0.18000000000000002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ფიჭვიVI20</v>
      </c>
      <c r="B56" s="1" t="s">
        <v>28</v>
      </c>
      <c r="C56" s="12">
        <v>30</v>
      </c>
      <c r="D56" s="12" t="s">
        <v>260</v>
      </c>
      <c r="E56" s="12"/>
      <c r="F56" s="12">
        <v>20</v>
      </c>
      <c r="G56" s="12">
        <f>VLOOKUP(A56,[2]Лист1!$A$1:$J$9811,7,0)</f>
        <v>0.17</v>
      </c>
      <c r="H56" s="12">
        <f>VLOOKUP(A56,[2]Лист1!$A$1:$J$9861,8,0)</f>
        <v>0.01</v>
      </c>
      <c r="I56" s="13">
        <f t="shared" si="1"/>
        <v>0</v>
      </c>
      <c r="J56" s="13">
        <f t="shared" si="2"/>
        <v>0.18000000000000002</v>
      </c>
      <c r="K56" s="13">
        <f t="shared" si="3"/>
        <v>0.18000000000000002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ფიჭვიVI32</v>
      </c>
      <c r="B57" s="1" t="s">
        <v>28</v>
      </c>
      <c r="C57" s="12">
        <v>31</v>
      </c>
      <c r="D57" s="12" t="s">
        <v>260</v>
      </c>
      <c r="E57" s="12"/>
      <c r="F57" s="12">
        <v>32</v>
      </c>
      <c r="G57" s="12">
        <f>VLOOKUP(A57,[2]Лист1!$A$1:$J$9811,7,0)</f>
        <v>0.53</v>
      </c>
      <c r="H57" s="12">
        <f>VLOOKUP(A57,[2]Лист1!$A$1:$J$9861,8,0)</f>
        <v>0.03</v>
      </c>
      <c r="I57" s="13">
        <f t="shared" si="1"/>
        <v>0</v>
      </c>
      <c r="J57" s="13">
        <f t="shared" si="2"/>
        <v>0.56000000000000005</v>
      </c>
      <c r="K57" s="13">
        <f t="shared" si="3"/>
        <v>0.56000000000000005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ფიჭვიVI16</v>
      </c>
      <c r="B58" s="1" t="s">
        <v>28</v>
      </c>
      <c r="C58" s="12">
        <v>32</v>
      </c>
      <c r="D58" s="12" t="s">
        <v>260</v>
      </c>
      <c r="E58" s="12"/>
      <c r="F58" s="12">
        <v>16</v>
      </c>
      <c r="G58" s="12">
        <f>VLOOKUP(A58,[2]Лист1!$A$1:$J$9811,7,0)</f>
        <v>0.11</v>
      </c>
      <c r="H58" s="12">
        <f>VLOOKUP(A58,[2]Лист1!$A$1:$J$9861,8,0)</f>
        <v>0.01</v>
      </c>
      <c r="I58" s="13">
        <f t="shared" si="1"/>
        <v>0</v>
      </c>
      <c r="J58" s="13">
        <f t="shared" si="2"/>
        <v>0.12</v>
      </c>
      <c r="K58" s="13">
        <f t="shared" si="3"/>
        <v>0.12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ფიჭვიVI16</v>
      </c>
      <c r="B59" s="1" t="s">
        <v>28</v>
      </c>
      <c r="C59" s="12">
        <v>33</v>
      </c>
      <c r="D59" s="12" t="s">
        <v>260</v>
      </c>
      <c r="E59" s="12"/>
      <c r="F59" s="12">
        <v>16</v>
      </c>
      <c r="G59" s="12">
        <f>VLOOKUP(A59,[2]Лист1!$A$1:$J$9811,7,0)</f>
        <v>0.11</v>
      </c>
      <c r="H59" s="12">
        <f>VLOOKUP(A59,[2]Лист1!$A$1:$J$9861,8,0)</f>
        <v>0.01</v>
      </c>
      <c r="I59" s="13">
        <f t="shared" si="1"/>
        <v>0</v>
      </c>
      <c r="J59" s="13">
        <f t="shared" si="2"/>
        <v>0.12</v>
      </c>
      <c r="K59" s="13">
        <f t="shared" si="3"/>
        <v>0.12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ფიჭვიVI32</v>
      </c>
      <c r="B60" s="1" t="s">
        <v>28</v>
      </c>
      <c r="C60" s="12">
        <v>34</v>
      </c>
      <c r="D60" s="12" t="s">
        <v>260</v>
      </c>
      <c r="E60" s="12"/>
      <c r="F60" s="12">
        <v>32</v>
      </c>
      <c r="G60" s="12">
        <f>VLOOKUP(A60,[2]Лист1!$A$1:$J$9811,7,0)</f>
        <v>0.53</v>
      </c>
      <c r="H60" s="12">
        <f>VLOOKUP(A60,[2]Лист1!$A$1:$J$9861,8,0)</f>
        <v>0.03</v>
      </c>
      <c r="I60" s="13">
        <f t="shared" si="1"/>
        <v>0</v>
      </c>
      <c r="J60" s="13">
        <f t="shared" si="2"/>
        <v>0.56000000000000005</v>
      </c>
      <c r="K60" s="13">
        <f t="shared" si="3"/>
        <v>0.56000000000000005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ფიჭვიVI36</v>
      </c>
      <c r="B61" s="1" t="s">
        <v>28</v>
      </c>
      <c r="C61" s="12">
        <v>35</v>
      </c>
      <c r="D61" s="12" t="s">
        <v>260</v>
      </c>
      <c r="E61" s="12"/>
      <c r="F61" s="12">
        <v>36</v>
      </c>
      <c r="G61" s="12">
        <f>VLOOKUP(A61,[2]Лист1!$A$1:$J$9811,7,0)</f>
        <v>0.69</v>
      </c>
      <c r="H61" s="12">
        <f>VLOOKUP(A61,[2]Лист1!$A$1:$J$9861,8,0)</f>
        <v>0.04</v>
      </c>
      <c r="I61" s="13">
        <f t="shared" si="1"/>
        <v>0</v>
      </c>
      <c r="J61" s="13">
        <f t="shared" si="2"/>
        <v>0.73</v>
      </c>
      <c r="K61" s="13">
        <f t="shared" si="3"/>
        <v>0.73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ფიჭვიVI36</v>
      </c>
      <c r="B62" s="1" t="s">
        <v>28</v>
      </c>
      <c r="C62" s="12">
        <v>36</v>
      </c>
      <c r="D62" s="12" t="s">
        <v>260</v>
      </c>
      <c r="E62" s="12"/>
      <c r="F62" s="12">
        <v>36</v>
      </c>
      <c r="G62" s="12">
        <f>VLOOKUP(A62,[2]Лист1!$A$1:$J$9811,7,0)</f>
        <v>0.69</v>
      </c>
      <c r="H62" s="12">
        <f>VLOOKUP(A62,[2]Лист1!$A$1:$J$9861,8,0)</f>
        <v>0.04</v>
      </c>
      <c r="I62" s="13">
        <f t="shared" si="1"/>
        <v>0</v>
      </c>
      <c r="J62" s="13">
        <f t="shared" si="2"/>
        <v>0.73</v>
      </c>
      <c r="K62" s="13">
        <f t="shared" si="3"/>
        <v>0.73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ფიჭვიVI44</v>
      </c>
      <c r="B63" s="1" t="s">
        <v>28</v>
      </c>
      <c r="C63" s="12">
        <v>37</v>
      </c>
      <c r="D63" s="12" t="s">
        <v>260</v>
      </c>
      <c r="E63" s="12"/>
      <c r="F63" s="12">
        <v>44</v>
      </c>
      <c r="G63" s="12">
        <f>VLOOKUP(A63,[2]Лист1!$A$1:$J$9811,7,0)</f>
        <v>1.1000000000000001</v>
      </c>
      <c r="H63" s="12">
        <f>VLOOKUP(A63,[2]Лист1!$A$1:$J$9861,8,0)</f>
        <v>0.06</v>
      </c>
      <c r="I63" s="13">
        <f t="shared" si="1"/>
        <v>0</v>
      </c>
      <c r="J63" s="13">
        <f t="shared" si="2"/>
        <v>1.1600000000000001</v>
      </c>
      <c r="K63" s="13">
        <f t="shared" si="3"/>
        <v>1.1600000000000001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ფიჭვიVI44</v>
      </c>
      <c r="B64" s="1" t="s">
        <v>28</v>
      </c>
      <c r="C64" s="12">
        <v>38</v>
      </c>
      <c r="D64" s="12" t="s">
        <v>260</v>
      </c>
      <c r="E64" s="12"/>
      <c r="F64" s="12">
        <v>44</v>
      </c>
      <c r="G64" s="12">
        <f>VLOOKUP(A64,[2]Лист1!$A$1:$J$9811,7,0)</f>
        <v>1.1000000000000001</v>
      </c>
      <c r="H64" s="12">
        <f>VLOOKUP(A64,[2]Лист1!$A$1:$J$9861,8,0)</f>
        <v>0.06</v>
      </c>
      <c r="I64" s="13">
        <f t="shared" si="1"/>
        <v>0</v>
      </c>
      <c r="J64" s="13">
        <f t="shared" si="2"/>
        <v>1.1600000000000001</v>
      </c>
      <c r="K64" s="13">
        <f t="shared" si="3"/>
        <v>1.1600000000000001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ფიჭვიVI44</v>
      </c>
      <c r="B65" s="1" t="s">
        <v>28</v>
      </c>
      <c r="C65" s="12">
        <v>39</v>
      </c>
      <c r="D65" s="12" t="s">
        <v>260</v>
      </c>
      <c r="E65" s="12"/>
      <c r="F65" s="12">
        <v>44</v>
      </c>
      <c r="G65" s="12">
        <f>VLOOKUP(A65,[2]Лист1!$A$1:$J$9811,7,0)</f>
        <v>1.1000000000000001</v>
      </c>
      <c r="H65" s="12">
        <f>VLOOKUP(A65,[2]Лист1!$A$1:$J$9861,8,0)</f>
        <v>0.06</v>
      </c>
      <c r="I65" s="13">
        <f t="shared" si="1"/>
        <v>0</v>
      </c>
      <c r="J65" s="13">
        <f t="shared" si="2"/>
        <v>1.1600000000000001</v>
      </c>
      <c r="K65" s="13">
        <f t="shared" si="3"/>
        <v>1.1600000000000001</v>
      </c>
      <c r="L65" s="12"/>
      <c r="M65" s="12"/>
      <c r="BQ65" s="1" t="s">
        <v>32</v>
      </c>
      <c r="BS65" s="1" t="s">
        <v>73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ფიჭვიVI40</v>
      </c>
      <c r="B66" s="1" t="s">
        <v>28</v>
      </c>
      <c r="C66" s="12">
        <v>40</v>
      </c>
      <c r="D66" s="12" t="s">
        <v>260</v>
      </c>
      <c r="E66" s="12"/>
      <c r="F66" s="12">
        <v>40</v>
      </c>
      <c r="G66" s="12">
        <f>VLOOKUP(A66,[2]Лист1!$A$1:$J$9811,7,0)</f>
        <v>0.88</v>
      </c>
      <c r="H66" s="12">
        <f>VLOOKUP(A66,[2]Лист1!$A$1:$J$9861,8,0)</f>
        <v>0.05</v>
      </c>
      <c r="I66" s="13">
        <f t="shared" si="1"/>
        <v>0</v>
      </c>
      <c r="J66" s="13">
        <f t="shared" si="2"/>
        <v>0.93</v>
      </c>
      <c r="K66" s="13">
        <f t="shared" si="3"/>
        <v>0.93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წიფელიVI8</v>
      </c>
      <c r="B67" s="1" t="s">
        <v>28</v>
      </c>
      <c r="C67" s="12">
        <v>41</v>
      </c>
      <c r="D67" s="12" t="s">
        <v>261</v>
      </c>
      <c r="E67" s="12"/>
      <c r="F67" s="12">
        <v>8</v>
      </c>
      <c r="G67" s="12">
        <f>VLOOKUP(A67,[2]Лист1!$A$1:$J$9811,7,0)</f>
        <v>0.02</v>
      </c>
      <c r="H67" s="12">
        <f>VLOOKUP(A67,[2]Лист1!$A$1:$J$9861,8,0)</f>
        <v>0</v>
      </c>
      <c r="I67" s="13">
        <f t="shared" si="1"/>
        <v>0</v>
      </c>
      <c r="J67" s="13">
        <f t="shared" si="2"/>
        <v>0.02</v>
      </c>
      <c r="K67" s="13">
        <f t="shared" si="3"/>
        <v>0.02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ფიჭვიVI44</v>
      </c>
      <c r="B68" s="1" t="s">
        <v>28</v>
      </c>
      <c r="C68" s="12">
        <v>42</v>
      </c>
      <c r="D68" s="12" t="s">
        <v>260</v>
      </c>
      <c r="E68" s="12"/>
      <c r="F68" s="12">
        <v>44</v>
      </c>
      <c r="G68" s="12">
        <f>VLOOKUP(A68,[2]Лист1!$A$1:$J$9811,7,0)</f>
        <v>1.1000000000000001</v>
      </c>
      <c r="H68" s="12">
        <f>VLOOKUP(A68,[2]Лист1!$A$1:$J$9861,8,0)</f>
        <v>0.06</v>
      </c>
      <c r="I68" s="13">
        <f t="shared" si="1"/>
        <v>0</v>
      </c>
      <c r="J68" s="13">
        <f t="shared" si="2"/>
        <v>1.1600000000000001</v>
      </c>
      <c r="K68" s="13">
        <f t="shared" si="3"/>
        <v>1.1600000000000001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ფიჭვიVI44</v>
      </c>
      <c r="B69" s="1" t="s">
        <v>28</v>
      </c>
      <c r="C69" s="12">
        <v>43</v>
      </c>
      <c r="D69" s="12" t="s">
        <v>260</v>
      </c>
      <c r="E69" s="12"/>
      <c r="F69" s="12">
        <v>44</v>
      </c>
      <c r="G69" s="12">
        <f>VLOOKUP(A69,[2]Лист1!$A$1:$J$9811,7,0)</f>
        <v>1.1000000000000001</v>
      </c>
      <c r="H69" s="12">
        <f>VLOOKUP(A69,[2]Лист1!$A$1:$J$9861,8,0)</f>
        <v>0.06</v>
      </c>
      <c r="I69" s="13">
        <f t="shared" si="1"/>
        <v>0</v>
      </c>
      <c r="J69" s="13">
        <f t="shared" si="2"/>
        <v>1.1600000000000001</v>
      </c>
      <c r="K69" s="13">
        <f t="shared" si="3"/>
        <v>1.1600000000000001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ფიჭვიVI20</v>
      </c>
      <c r="B70" s="1" t="s">
        <v>28</v>
      </c>
      <c r="C70" s="12">
        <v>44</v>
      </c>
      <c r="D70" s="12" t="s">
        <v>260</v>
      </c>
      <c r="E70" s="12"/>
      <c r="F70" s="12">
        <v>20</v>
      </c>
      <c r="G70" s="12">
        <f>VLOOKUP(A70,[2]Лист1!$A$1:$J$9811,7,0)</f>
        <v>0.17</v>
      </c>
      <c r="H70" s="12">
        <f>VLOOKUP(A70,[2]Лист1!$A$1:$J$9861,8,0)</f>
        <v>0.01</v>
      </c>
      <c r="I70" s="13">
        <f t="shared" si="1"/>
        <v>0</v>
      </c>
      <c r="J70" s="13">
        <f t="shared" si="2"/>
        <v>0.18000000000000002</v>
      </c>
      <c r="K70" s="13">
        <f t="shared" si="3"/>
        <v>0.18000000000000002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ფიჭვიVI40</v>
      </c>
      <c r="B71" s="1" t="s">
        <v>28</v>
      </c>
      <c r="C71" s="12">
        <v>45</v>
      </c>
      <c r="D71" s="12" t="s">
        <v>260</v>
      </c>
      <c r="E71" s="12"/>
      <c r="F71" s="12">
        <v>40</v>
      </c>
      <c r="G71" s="12">
        <f>VLOOKUP(A71,[2]Лист1!$A$1:$J$9811,7,0)</f>
        <v>0.88</v>
      </c>
      <c r="H71" s="12">
        <f>VLOOKUP(A71,[2]Лист1!$A$1:$J$9861,8,0)</f>
        <v>0.05</v>
      </c>
      <c r="I71" s="13">
        <f t="shared" si="1"/>
        <v>0</v>
      </c>
      <c r="J71" s="13">
        <f t="shared" si="2"/>
        <v>0.93</v>
      </c>
      <c r="K71" s="13">
        <f t="shared" si="3"/>
        <v>0.93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ფიჭვიVI20</v>
      </c>
      <c r="B72" s="1" t="s">
        <v>28</v>
      </c>
      <c r="C72" s="12">
        <v>46</v>
      </c>
      <c r="D72" s="12" t="s">
        <v>260</v>
      </c>
      <c r="E72" s="12"/>
      <c r="F72" s="12">
        <v>20</v>
      </c>
      <c r="G72" s="12">
        <f>VLOOKUP(A72,[2]Лист1!$A$1:$J$9811,7,0)</f>
        <v>0.17</v>
      </c>
      <c r="H72" s="12">
        <f>VLOOKUP(A72,[2]Лист1!$A$1:$J$9861,8,0)</f>
        <v>0.01</v>
      </c>
      <c r="I72" s="13">
        <f t="shared" si="1"/>
        <v>0</v>
      </c>
      <c r="J72" s="13">
        <f t="shared" si="2"/>
        <v>0.18000000000000002</v>
      </c>
      <c r="K72" s="13">
        <f t="shared" si="3"/>
        <v>0.18000000000000002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ფიჭვიVI20</v>
      </c>
      <c r="B73" s="1" t="s">
        <v>28</v>
      </c>
      <c r="C73" s="12">
        <v>47</v>
      </c>
      <c r="D73" s="12" t="s">
        <v>260</v>
      </c>
      <c r="E73" s="12"/>
      <c r="F73" s="12">
        <v>20</v>
      </c>
      <c r="G73" s="12">
        <f>VLOOKUP(A73,[2]Лист1!$A$1:$J$9811,7,0)</f>
        <v>0.17</v>
      </c>
      <c r="H73" s="12">
        <f>VLOOKUP(A73,[2]Лист1!$A$1:$J$9861,8,0)</f>
        <v>0.01</v>
      </c>
      <c r="I73" s="13">
        <f t="shared" si="1"/>
        <v>0</v>
      </c>
      <c r="J73" s="13">
        <f t="shared" si="2"/>
        <v>0.18000000000000002</v>
      </c>
      <c r="K73" s="13">
        <f t="shared" si="3"/>
        <v>0.18000000000000002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ფიჭვიVI20</v>
      </c>
      <c r="B74" s="1" t="s">
        <v>28</v>
      </c>
      <c r="C74" s="12">
        <v>48</v>
      </c>
      <c r="D74" s="12" t="s">
        <v>260</v>
      </c>
      <c r="E74" s="12"/>
      <c r="F74" s="12">
        <v>20</v>
      </c>
      <c r="G74" s="12">
        <f>VLOOKUP(A74,[2]Лист1!$A$1:$J$9811,7,0)</f>
        <v>0.17</v>
      </c>
      <c r="H74" s="12">
        <f>VLOOKUP(A74,[2]Лист1!$A$1:$J$9861,8,0)</f>
        <v>0.01</v>
      </c>
      <c r="I74" s="13">
        <f t="shared" si="1"/>
        <v>0</v>
      </c>
      <c r="J74" s="13">
        <f t="shared" si="2"/>
        <v>0.18000000000000002</v>
      </c>
      <c r="K74" s="13">
        <f t="shared" si="3"/>
        <v>0.18000000000000002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ფიჭვიVI8</v>
      </c>
      <c r="B75" s="1" t="s">
        <v>28</v>
      </c>
      <c r="C75" s="12">
        <v>49</v>
      </c>
      <c r="D75" s="12" t="s">
        <v>260</v>
      </c>
      <c r="E75" s="12"/>
      <c r="F75" s="12">
        <v>8</v>
      </c>
      <c r="G75" s="12">
        <f>VLOOKUP(A75,[2]Лист1!$A$1:$J$9811,7,0)</f>
        <v>0.02</v>
      </c>
      <c r="H75" s="12">
        <f>VLOOKUP(A75,[2]Лист1!$A$1:$J$9861,8,0)</f>
        <v>0</v>
      </c>
      <c r="I75" s="13">
        <f t="shared" si="1"/>
        <v>0</v>
      </c>
      <c r="J75" s="13">
        <f t="shared" si="2"/>
        <v>0.02</v>
      </c>
      <c r="K75" s="13">
        <f t="shared" si="3"/>
        <v>0.02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ფიჭვიVI40</v>
      </c>
      <c r="B76" s="1" t="s">
        <v>28</v>
      </c>
      <c r="C76" s="12">
        <v>50</v>
      </c>
      <c r="D76" s="12" t="s">
        <v>260</v>
      </c>
      <c r="E76" s="12"/>
      <c r="F76" s="12">
        <v>40</v>
      </c>
      <c r="G76" s="12">
        <f>VLOOKUP(A76,[2]Лист1!$A$1:$J$9811,7,0)</f>
        <v>0.88</v>
      </c>
      <c r="H76" s="12">
        <f>VLOOKUP(A76,[2]Лист1!$A$1:$J$9861,8,0)</f>
        <v>0.05</v>
      </c>
      <c r="I76" s="13">
        <f t="shared" si="1"/>
        <v>0</v>
      </c>
      <c r="J76" s="13">
        <f t="shared" si="2"/>
        <v>0.93</v>
      </c>
      <c r="K76" s="13">
        <f t="shared" si="3"/>
        <v>0.93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ფიჭვიVI36</v>
      </c>
      <c r="B77" s="1" t="s">
        <v>28</v>
      </c>
      <c r="C77" s="12">
        <v>51</v>
      </c>
      <c r="D77" s="12" t="s">
        <v>260</v>
      </c>
      <c r="E77" s="12"/>
      <c r="F77" s="12">
        <v>36</v>
      </c>
      <c r="G77" s="12">
        <f>VLOOKUP(A77,[2]Лист1!$A$1:$J$9811,7,0)</f>
        <v>0.69</v>
      </c>
      <c r="H77" s="12">
        <f>VLOOKUP(A77,[2]Лист1!$A$1:$J$9861,8,0)</f>
        <v>0.04</v>
      </c>
      <c r="I77" s="13">
        <f t="shared" si="1"/>
        <v>0</v>
      </c>
      <c r="J77" s="13">
        <f t="shared" si="2"/>
        <v>0.73</v>
      </c>
      <c r="K77" s="13">
        <f t="shared" si="3"/>
        <v>0.73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ფიჭვიVI32</v>
      </c>
      <c r="B78" s="1" t="s">
        <v>28</v>
      </c>
      <c r="C78" s="12">
        <v>52</v>
      </c>
      <c r="D78" s="12" t="s">
        <v>260</v>
      </c>
      <c r="E78" s="12"/>
      <c r="F78" s="12">
        <v>32</v>
      </c>
      <c r="G78" s="12">
        <f>VLOOKUP(A78,[2]Лист1!$A$1:$J$9811,7,0)</f>
        <v>0.53</v>
      </c>
      <c r="H78" s="12">
        <f>VLOOKUP(A78,[2]Лист1!$A$1:$J$9861,8,0)</f>
        <v>0.03</v>
      </c>
      <c r="I78" s="13">
        <f t="shared" si="1"/>
        <v>0</v>
      </c>
      <c r="J78" s="13">
        <f t="shared" si="2"/>
        <v>0.56000000000000005</v>
      </c>
      <c r="K78" s="13">
        <f t="shared" si="3"/>
        <v>0.56000000000000005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A79" s="1" t="str">
        <f t="shared" si="0"/>
        <v>ფიჭვიVI32</v>
      </c>
      <c r="B79" s="1" t="s">
        <v>28</v>
      </c>
      <c r="C79" s="12">
        <v>53</v>
      </c>
      <c r="D79" s="12" t="s">
        <v>260</v>
      </c>
      <c r="E79" s="12"/>
      <c r="F79" s="12">
        <v>32</v>
      </c>
      <c r="G79" s="12">
        <f>VLOOKUP(A79,[2]Лист1!$A$1:$J$9811,7,0)</f>
        <v>0.53</v>
      </c>
      <c r="H79" s="12">
        <f>VLOOKUP(A79,[2]Лист1!$A$1:$J$9861,8,0)</f>
        <v>0.03</v>
      </c>
      <c r="I79" s="13">
        <f t="shared" si="1"/>
        <v>0</v>
      </c>
      <c r="J79" s="13">
        <f t="shared" si="2"/>
        <v>0.56000000000000005</v>
      </c>
      <c r="K79" s="13">
        <f t="shared" si="3"/>
        <v>0.56000000000000005</v>
      </c>
      <c r="L79" s="12"/>
      <c r="M79" s="12"/>
      <c r="BU79" s="1">
        <v>78</v>
      </c>
      <c r="CM79" s="1">
        <v>78</v>
      </c>
      <c r="CR79" s="1">
        <v>78</v>
      </c>
    </row>
    <row r="80" spans="1:96" x14ac:dyDescent="0.25">
      <c r="A80" s="1" t="str">
        <f t="shared" si="0"/>
        <v>ფიჭვიVI24</v>
      </c>
      <c r="B80" s="1" t="s">
        <v>28</v>
      </c>
      <c r="C80" s="12">
        <v>54</v>
      </c>
      <c r="D80" s="12" t="s">
        <v>260</v>
      </c>
      <c r="E80" s="12"/>
      <c r="F80" s="12">
        <v>24</v>
      </c>
      <c r="G80" s="12">
        <f>VLOOKUP(A80,[2]Лист1!$A$1:$J$9811,7,0)</f>
        <v>0.31</v>
      </c>
      <c r="H80" s="12">
        <f>VLOOKUP(A80,[2]Лист1!$A$1:$J$9861,8,0)</f>
        <v>0.02</v>
      </c>
      <c r="I80" s="13">
        <f t="shared" si="1"/>
        <v>0</v>
      </c>
      <c r="J80" s="13">
        <f t="shared" si="2"/>
        <v>0.33</v>
      </c>
      <c r="K80" s="13">
        <f t="shared" si="3"/>
        <v>0.33</v>
      </c>
      <c r="L80" s="12"/>
      <c r="M80" s="12"/>
      <c r="BU80" s="4">
        <v>79</v>
      </c>
      <c r="CM80" s="1">
        <v>79</v>
      </c>
      <c r="CR80" s="1">
        <v>79</v>
      </c>
    </row>
    <row r="81" spans="1:96" x14ac:dyDescent="0.25">
      <c r="A81" s="1" t="str">
        <f t="shared" si="0"/>
        <v>ფიჭვიVI40</v>
      </c>
      <c r="B81" s="1" t="s">
        <v>28</v>
      </c>
      <c r="C81" s="12">
        <v>55</v>
      </c>
      <c r="D81" s="12" t="s">
        <v>260</v>
      </c>
      <c r="E81" s="12"/>
      <c r="F81" s="12">
        <v>40</v>
      </c>
      <c r="G81" s="12">
        <f>VLOOKUP(A81,[2]Лист1!$A$1:$J$9811,7,0)</f>
        <v>0.88</v>
      </c>
      <c r="H81" s="12">
        <f>VLOOKUP(A81,[2]Лист1!$A$1:$J$9861,8,0)</f>
        <v>0.05</v>
      </c>
      <c r="I81" s="13">
        <f t="shared" si="1"/>
        <v>0</v>
      </c>
      <c r="J81" s="13">
        <f t="shared" si="2"/>
        <v>0.93</v>
      </c>
      <c r="K81" s="13">
        <f t="shared" si="3"/>
        <v>0.93</v>
      </c>
      <c r="L81" s="12"/>
      <c r="M81" s="12"/>
      <c r="BQ81" s="1" t="s">
        <v>42</v>
      </c>
      <c r="BU81" s="1">
        <v>80</v>
      </c>
      <c r="CM81" s="1">
        <v>80</v>
      </c>
      <c r="CR81" s="1">
        <v>80</v>
      </c>
    </row>
    <row r="82" spans="1:96" x14ac:dyDescent="0.25">
      <c r="A82" s="1" t="str">
        <f t="shared" si="0"/>
        <v>ფიჭვიVI28</v>
      </c>
      <c r="B82" s="1" t="s">
        <v>28</v>
      </c>
      <c r="C82" s="12">
        <v>56</v>
      </c>
      <c r="D82" s="12" t="s">
        <v>260</v>
      </c>
      <c r="E82" s="12"/>
      <c r="F82" s="12">
        <v>28</v>
      </c>
      <c r="G82" s="12">
        <f>VLOOKUP(A82,[2]Лист1!$A$1:$J$9811,7,0)</f>
        <v>0.39</v>
      </c>
      <c r="H82" s="12">
        <f>VLOOKUP(A82,[2]Лист1!$A$1:$J$9861,8,0)</f>
        <v>0.02</v>
      </c>
      <c r="I82" s="13">
        <f t="shared" si="1"/>
        <v>0</v>
      </c>
      <c r="J82" s="13">
        <f t="shared" si="2"/>
        <v>0.41000000000000003</v>
      </c>
      <c r="K82" s="13">
        <f t="shared" si="3"/>
        <v>0.41000000000000003</v>
      </c>
      <c r="L82" s="12"/>
      <c r="M82" s="12"/>
      <c r="BQ82" s="14" t="s">
        <v>43</v>
      </c>
      <c r="BU82" s="1">
        <v>81</v>
      </c>
      <c r="CM82" s="1">
        <v>81</v>
      </c>
      <c r="CR82" s="1">
        <v>81</v>
      </c>
    </row>
    <row r="83" spans="1:96" x14ac:dyDescent="0.25">
      <c r="A83" s="1" t="str">
        <f t="shared" si="0"/>
        <v>ფიჭვიVI24</v>
      </c>
      <c r="B83" s="1" t="s">
        <v>28</v>
      </c>
      <c r="C83" s="12">
        <v>57</v>
      </c>
      <c r="D83" s="12" t="s">
        <v>260</v>
      </c>
      <c r="E83" s="12"/>
      <c r="F83" s="12">
        <v>24</v>
      </c>
      <c r="G83" s="12">
        <f>VLOOKUP(A83,[2]Лист1!$A$1:$J$9811,7,0)</f>
        <v>0.31</v>
      </c>
      <c r="H83" s="12">
        <f>VLOOKUP(A83,[2]Лист1!$A$1:$J$9861,8,0)</f>
        <v>0.02</v>
      </c>
      <c r="I83" s="13">
        <f t="shared" si="1"/>
        <v>0</v>
      </c>
      <c r="J83" s="13">
        <f t="shared" si="2"/>
        <v>0.33</v>
      </c>
      <c r="K83" s="13">
        <f t="shared" si="3"/>
        <v>0.33</v>
      </c>
      <c r="L83" s="12"/>
      <c r="M83" s="12"/>
      <c r="BQ83" s="4" t="s">
        <v>174</v>
      </c>
      <c r="BU83" s="4">
        <v>82</v>
      </c>
      <c r="CM83" s="1">
        <v>82</v>
      </c>
      <c r="CR83" s="1">
        <v>82</v>
      </c>
    </row>
    <row r="84" spans="1:96" x14ac:dyDescent="0.25">
      <c r="A84" s="1" t="str">
        <f t="shared" si="0"/>
        <v>ფიჭვიVI24</v>
      </c>
      <c r="B84" s="1" t="s">
        <v>28</v>
      </c>
      <c r="C84" s="12">
        <v>58</v>
      </c>
      <c r="D84" s="12" t="s">
        <v>260</v>
      </c>
      <c r="E84" s="12"/>
      <c r="F84" s="12">
        <v>24</v>
      </c>
      <c r="G84" s="12">
        <f>VLOOKUP(A84,[2]Лист1!$A$1:$J$9811,7,0)</f>
        <v>0.31</v>
      </c>
      <c r="H84" s="12">
        <f>VLOOKUP(A84,[2]Лист1!$A$1:$J$9861,8,0)</f>
        <v>0.02</v>
      </c>
      <c r="I84" s="13">
        <f t="shared" si="1"/>
        <v>0</v>
      </c>
      <c r="J84" s="13">
        <f t="shared" si="2"/>
        <v>0.33</v>
      </c>
      <c r="K84" s="13">
        <f t="shared" si="3"/>
        <v>0.33</v>
      </c>
      <c r="L84" s="12"/>
      <c r="M84" s="12"/>
      <c r="BQ84" s="4" t="s">
        <v>175</v>
      </c>
      <c r="BU84" s="1">
        <v>83</v>
      </c>
      <c r="CM84" s="1">
        <v>83</v>
      </c>
      <c r="CR84" s="1">
        <v>83</v>
      </c>
    </row>
    <row r="85" spans="1:96" x14ac:dyDescent="0.25">
      <c r="A85" s="1" t="str">
        <f t="shared" si="0"/>
        <v>ფიჭვიVI16</v>
      </c>
      <c r="B85" s="1" t="s">
        <v>28</v>
      </c>
      <c r="C85" s="12">
        <v>59</v>
      </c>
      <c r="D85" s="12" t="s">
        <v>260</v>
      </c>
      <c r="E85" s="12"/>
      <c r="F85" s="12">
        <v>16</v>
      </c>
      <c r="G85" s="12">
        <f>VLOOKUP(A85,[2]Лист1!$A$1:$J$9811,7,0)</f>
        <v>0.11</v>
      </c>
      <c r="H85" s="12">
        <f>VLOOKUP(A85,[2]Лист1!$A$1:$J$9861,8,0)</f>
        <v>0.01</v>
      </c>
      <c r="I85" s="13">
        <f t="shared" si="1"/>
        <v>0</v>
      </c>
      <c r="J85" s="13">
        <f t="shared" si="2"/>
        <v>0.12</v>
      </c>
      <c r="K85" s="13">
        <f t="shared" si="3"/>
        <v>0.12</v>
      </c>
      <c r="L85" s="12"/>
      <c r="M85" s="12"/>
      <c r="BQ85" s="4" t="s">
        <v>176</v>
      </c>
      <c r="BU85" s="1">
        <v>84</v>
      </c>
      <c r="CM85" s="1">
        <v>84</v>
      </c>
      <c r="CR85" s="1">
        <v>84</v>
      </c>
    </row>
    <row r="86" spans="1:96" x14ac:dyDescent="0.25">
      <c r="A86" s="1" t="str">
        <f t="shared" si="0"/>
        <v>ფიჭვიVI12</v>
      </c>
      <c r="B86" s="1" t="s">
        <v>28</v>
      </c>
      <c r="C86" s="12">
        <v>60</v>
      </c>
      <c r="D86" s="12" t="s">
        <v>260</v>
      </c>
      <c r="E86" s="12"/>
      <c r="F86" s="12">
        <v>12</v>
      </c>
      <c r="G86" s="12">
        <f>VLOOKUP(A86,[2]Лист1!$A$1:$J$9811,7,0)</f>
        <v>0.06</v>
      </c>
      <c r="H86" s="12">
        <f>VLOOKUP(A86,[2]Лист1!$A$1:$J$9861,8,0)</f>
        <v>0</v>
      </c>
      <c r="I86" s="13">
        <f t="shared" si="1"/>
        <v>0</v>
      </c>
      <c r="J86" s="13">
        <f t="shared" si="2"/>
        <v>0.06</v>
      </c>
      <c r="K86" s="13">
        <f t="shared" si="3"/>
        <v>0.06</v>
      </c>
      <c r="L86" s="12"/>
      <c r="M86" s="12"/>
      <c r="BQ86" s="4" t="s">
        <v>177</v>
      </c>
      <c r="BU86" s="4">
        <v>85</v>
      </c>
      <c r="CM86" s="1">
        <v>85</v>
      </c>
      <c r="CR86" s="1">
        <v>85</v>
      </c>
    </row>
    <row r="87" spans="1:96" x14ac:dyDescent="0.25">
      <c r="A87" s="1" t="str">
        <f t="shared" si="0"/>
        <v>ფიჭვიVI44</v>
      </c>
      <c r="B87" s="1" t="s">
        <v>28</v>
      </c>
      <c r="C87" s="12">
        <v>61</v>
      </c>
      <c r="D87" s="12" t="s">
        <v>260</v>
      </c>
      <c r="E87" s="12"/>
      <c r="F87" s="12">
        <v>44</v>
      </c>
      <c r="G87" s="12">
        <f>VLOOKUP(A87,[2]Лист1!$A$1:$J$9811,7,0)</f>
        <v>1.1000000000000001</v>
      </c>
      <c r="H87" s="12">
        <f>VLOOKUP(A87,[2]Лист1!$A$1:$J$9861,8,0)</f>
        <v>0.06</v>
      </c>
      <c r="I87" s="13">
        <f t="shared" si="1"/>
        <v>0</v>
      </c>
      <c r="J87" s="13">
        <f t="shared" si="2"/>
        <v>1.1600000000000001</v>
      </c>
      <c r="K87" s="13">
        <f t="shared" si="3"/>
        <v>1.1600000000000001</v>
      </c>
      <c r="L87" s="12"/>
      <c r="M87" s="12"/>
      <c r="BQ87" s="4" t="s">
        <v>178</v>
      </c>
      <c r="BU87" s="1">
        <v>86</v>
      </c>
      <c r="CM87" s="1">
        <v>86</v>
      </c>
      <c r="CR87" s="1">
        <v>86</v>
      </c>
    </row>
    <row r="88" spans="1:96" x14ac:dyDescent="0.25">
      <c r="A88" s="1" t="str">
        <f t="shared" si="0"/>
        <v>წიფელიVI16</v>
      </c>
      <c r="B88" s="1" t="s">
        <v>28</v>
      </c>
      <c r="C88" s="12">
        <v>62</v>
      </c>
      <c r="D88" s="12" t="s">
        <v>261</v>
      </c>
      <c r="E88" s="12"/>
      <c r="F88" s="12">
        <v>16</v>
      </c>
      <c r="G88" s="12">
        <f>VLOOKUP(A88,[2]Лист1!$A$1:$J$9811,7,0)</f>
        <v>0.11</v>
      </c>
      <c r="H88" s="12">
        <f>VLOOKUP(A88,[2]Лист1!$A$1:$J$9861,8,0)</f>
        <v>0.01</v>
      </c>
      <c r="I88" s="13">
        <f t="shared" si="1"/>
        <v>0</v>
      </c>
      <c r="J88" s="13">
        <f t="shared" si="2"/>
        <v>0.12</v>
      </c>
      <c r="K88" s="13">
        <f t="shared" si="3"/>
        <v>0.12</v>
      </c>
      <c r="L88" s="12"/>
      <c r="M88" s="12"/>
      <c r="BQ88" s="4" t="s">
        <v>179</v>
      </c>
      <c r="BU88" s="1">
        <v>87</v>
      </c>
      <c r="CM88" s="1">
        <v>87</v>
      </c>
      <c r="CR88" s="1">
        <v>87</v>
      </c>
    </row>
    <row r="89" spans="1:96" x14ac:dyDescent="0.25">
      <c r="A89" s="1" t="str">
        <f t="shared" si="0"/>
        <v>ფიჭვიVI16</v>
      </c>
      <c r="B89" s="1" t="s">
        <v>28</v>
      </c>
      <c r="C89" s="12">
        <v>63</v>
      </c>
      <c r="D89" s="12" t="s">
        <v>260</v>
      </c>
      <c r="E89" s="12"/>
      <c r="F89" s="12">
        <v>16</v>
      </c>
      <c r="G89" s="12">
        <f>VLOOKUP(A89,[2]Лист1!$A$1:$J$9811,7,0)</f>
        <v>0.11</v>
      </c>
      <c r="H89" s="12">
        <f>VLOOKUP(A89,[2]Лист1!$A$1:$J$9861,8,0)</f>
        <v>0.01</v>
      </c>
      <c r="I89" s="13">
        <f t="shared" si="1"/>
        <v>0</v>
      </c>
      <c r="J89" s="13">
        <f t="shared" si="2"/>
        <v>0.12</v>
      </c>
      <c r="K89" s="13">
        <f t="shared" si="3"/>
        <v>0.12</v>
      </c>
      <c r="L89" s="12"/>
      <c r="M89" s="12"/>
      <c r="BQ89" s="4" t="s">
        <v>180</v>
      </c>
      <c r="BU89" s="4">
        <v>88</v>
      </c>
      <c r="CM89" s="1">
        <v>88</v>
      </c>
      <c r="CR89" s="1">
        <v>88</v>
      </c>
    </row>
    <row r="90" spans="1:96" x14ac:dyDescent="0.25">
      <c r="A90" s="1" t="str">
        <f t="shared" si="0"/>
        <v>ფიჭვიVI20</v>
      </c>
      <c r="B90" s="1" t="s">
        <v>28</v>
      </c>
      <c r="C90" s="12">
        <v>64</v>
      </c>
      <c r="D90" s="12" t="s">
        <v>260</v>
      </c>
      <c r="E90" s="12"/>
      <c r="F90" s="12">
        <v>20</v>
      </c>
      <c r="G90" s="12">
        <f>VLOOKUP(A90,[2]Лист1!$A$1:$J$9811,7,0)</f>
        <v>0.17</v>
      </c>
      <c r="H90" s="12">
        <f>VLOOKUP(A90,[2]Лист1!$A$1:$J$9861,8,0)</f>
        <v>0.01</v>
      </c>
      <c r="I90" s="13">
        <f t="shared" si="1"/>
        <v>0</v>
      </c>
      <c r="J90" s="13">
        <f t="shared" si="2"/>
        <v>0.18000000000000002</v>
      </c>
      <c r="K90" s="13">
        <f t="shared" si="3"/>
        <v>0.18000000000000002</v>
      </c>
      <c r="L90" s="12"/>
      <c r="M90" s="12"/>
      <c r="BQ90" s="4" t="s">
        <v>181</v>
      </c>
      <c r="BU90" s="1">
        <v>89</v>
      </c>
      <c r="CM90" s="1">
        <v>89</v>
      </c>
    </row>
    <row r="91" spans="1:96" x14ac:dyDescent="0.25">
      <c r="A91" s="1" t="str">
        <f t="shared" si="0"/>
        <v>ფიჭვიVI24</v>
      </c>
      <c r="B91" s="1" t="s">
        <v>28</v>
      </c>
      <c r="C91" s="12">
        <v>65</v>
      </c>
      <c r="D91" s="12" t="s">
        <v>260</v>
      </c>
      <c r="E91" s="12"/>
      <c r="F91" s="12">
        <v>24</v>
      </c>
      <c r="G91" s="12">
        <f>VLOOKUP(A91,[2]Лист1!$A$1:$J$9811,7,0)</f>
        <v>0.31</v>
      </c>
      <c r="H91" s="12">
        <f>VLOOKUP(A91,[2]Лист1!$A$1:$J$9861,8,0)</f>
        <v>0.02</v>
      </c>
      <c r="I91" s="13">
        <f t="shared" si="1"/>
        <v>0</v>
      </c>
      <c r="J91" s="13">
        <f t="shared" si="2"/>
        <v>0.33</v>
      </c>
      <c r="K91" s="13">
        <f t="shared" si="3"/>
        <v>0.33</v>
      </c>
      <c r="L91" s="12"/>
      <c r="M91" s="12"/>
      <c r="BQ91" s="1">
        <v>50</v>
      </c>
      <c r="BU91" s="1">
        <v>90</v>
      </c>
      <c r="CM91" s="1">
        <v>90</v>
      </c>
    </row>
    <row r="92" spans="1:96" x14ac:dyDescent="0.25">
      <c r="A92" s="1" t="str">
        <f t="shared" ref="A92:A155" si="4">D92&amp;B92&amp;E92&amp;F92</f>
        <v>ფიჭვიVI32</v>
      </c>
      <c r="B92" s="1" t="s">
        <v>28</v>
      </c>
      <c r="C92" s="12">
        <v>66</v>
      </c>
      <c r="D92" s="12" t="s">
        <v>260</v>
      </c>
      <c r="E92" s="12"/>
      <c r="F92" s="12">
        <v>32</v>
      </c>
      <c r="G92" s="12">
        <f>VLOOKUP(A92,[2]Лист1!$A$1:$J$9811,7,0)</f>
        <v>0.53</v>
      </c>
      <c r="H92" s="12">
        <f>VLOOKUP(A92,[2]Лист1!$A$1:$J$9861,8,0)</f>
        <v>0.03</v>
      </c>
      <c r="I92" s="13">
        <f t="shared" ref="I92:I155" si="5">IF(E92&gt;0,(G92+H92),0)</f>
        <v>0</v>
      </c>
      <c r="J92" s="13">
        <f t="shared" ref="J92:J155" si="6">IF(F92&gt;0,(G92+H92),0)</f>
        <v>0.56000000000000005</v>
      </c>
      <c r="K92" s="13">
        <f t="shared" ref="K92:K155" si="7">I92+J92</f>
        <v>0.56000000000000005</v>
      </c>
      <c r="L92" s="12"/>
      <c r="M92" s="12"/>
      <c r="BQ92" s="1">
        <v>60</v>
      </c>
      <c r="BU92" s="4">
        <v>91</v>
      </c>
      <c r="CM92" s="1">
        <v>91</v>
      </c>
    </row>
    <row r="93" spans="1:96" x14ac:dyDescent="0.25">
      <c r="A93" s="1" t="str">
        <f t="shared" si="4"/>
        <v>ფიჭვიVI16</v>
      </c>
      <c r="B93" s="1" t="s">
        <v>28</v>
      </c>
      <c r="C93" s="12">
        <v>67</v>
      </c>
      <c r="D93" s="12" t="s">
        <v>260</v>
      </c>
      <c r="E93" s="12"/>
      <c r="F93" s="12">
        <v>16</v>
      </c>
      <c r="G93" s="12">
        <f>VLOOKUP(A93,[2]Лист1!$A$1:$J$9811,7,0)</f>
        <v>0.11</v>
      </c>
      <c r="H93" s="12">
        <f>VLOOKUP(A93,[2]Лист1!$A$1:$J$9861,8,0)</f>
        <v>0.01</v>
      </c>
      <c r="I93" s="13">
        <f t="shared" si="5"/>
        <v>0</v>
      </c>
      <c r="J93" s="13">
        <f t="shared" si="6"/>
        <v>0.12</v>
      </c>
      <c r="K93" s="13">
        <f t="shared" si="7"/>
        <v>0.12</v>
      </c>
      <c r="L93" s="12"/>
      <c r="M93" s="12"/>
      <c r="BQ93" s="1">
        <v>65</v>
      </c>
      <c r="BU93" s="1">
        <v>92</v>
      </c>
      <c r="CM93" s="1">
        <v>92</v>
      </c>
    </row>
    <row r="94" spans="1:96" x14ac:dyDescent="0.25">
      <c r="A94" s="1" t="str">
        <f t="shared" si="4"/>
        <v>ფიჭვიVI16</v>
      </c>
      <c r="B94" s="1" t="s">
        <v>28</v>
      </c>
      <c r="C94" s="12">
        <v>68</v>
      </c>
      <c r="D94" s="12" t="s">
        <v>260</v>
      </c>
      <c r="E94" s="12"/>
      <c r="F94" s="12">
        <v>16</v>
      </c>
      <c r="G94" s="12">
        <f>VLOOKUP(A94,[2]Лист1!$A$1:$J$9811,7,0)</f>
        <v>0.11</v>
      </c>
      <c r="H94" s="12">
        <f>VLOOKUP(A94,[2]Лист1!$A$1:$J$9861,8,0)</f>
        <v>0.01</v>
      </c>
      <c r="I94" s="13">
        <f t="shared" si="5"/>
        <v>0</v>
      </c>
      <c r="J94" s="13">
        <f t="shared" si="6"/>
        <v>0.12</v>
      </c>
      <c r="K94" s="13">
        <f t="shared" si="7"/>
        <v>0.12</v>
      </c>
      <c r="L94" s="12"/>
      <c r="M94" s="12"/>
      <c r="BQ94" s="1">
        <v>70</v>
      </c>
      <c r="BU94" s="1">
        <v>93</v>
      </c>
      <c r="CM94" s="1">
        <v>93</v>
      </c>
    </row>
    <row r="95" spans="1:96" x14ac:dyDescent="0.25">
      <c r="A95" s="1" t="str">
        <f t="shared" si="4"/>
        <v>ფიჭვიVI24</v>
      </c>
      <c r="B95" s="1" t="s">
        <v>28</v>
      </c>
      <c r="C95" s="12">
        <v>69</v>
      </c>
      <c r="D95" s="12" t="s">
        <v>260</v>
      </c>
      <c r="E95" s="12"/>
      <c r="F95" s="12">
        <v>24</v>
      </c>
      <c r="G95" s="12">
        <f>VLOOKUP(A95,[2]Лист1!$A$1:$J$9811,7,0)</f>
        <v>0.31</v>
      </c>
      <c r="H95" s="12">
        <f>VLOOKUP(A95,[2]Лист1!$A$1:$J$9861,8,0)</f>
        <v>0.02</v>
      </c>
      <c r="I95" s="13">
        <f t="shared" si="5"/>
        <v>0</v>
      </c>
      <c r="J95" s="13">
        <f t="shared" si="6"/>
        <v>0.33</v>
      </c>
      <c r="K95" s="13">
        <f t="shared" si="7"/>
        <v>0.33</v>
      </c>
      <c r="L95" s="12"/>
      <c r="M95" s="12"/>
      <c r="BQ95" s="1">
        <v>75</v>
      </c>
      <c r="BU95" s="4">
        <v>94</v>
      </c>
    </row>
    <row r="96" spans="1:96" x14ac:dyDescent="0.25">
      <c r="A96" s="1" t="str">
        <f t="shared" si="4"/>
        <v>ფიჭვიVI20</v>
      </c>
      <c r="B96" s="1" t="s">
        <v>28</v>
      </c>
      <c r="C96" s="12">
        <v>70</v>
      </c>
      <c r="D96" s="12" t="s">
        <v>260</v>
      </c>
      <c r="E96" s="12"/>
      <c r="F96" s="12">
        <v>20</v>
      </c>
      <c r="G96" s="12">
        <f>VLOOKUP(A96,[2]Лист1!$A$1:$J$9811,7,0)</f>
        <v>0.17</v>
      </c>
      <c r="H96" s="12">
        <f>VLOOKUP(A96,[2]Лист1!$A$1:$J$9861,8,0)</f>
        <v>0.01</v>
      </c>
      <c r="I96" s="13">
        <f t="shared" si="5"/>
        <v>0</v>
      </c>
      <c r="J96" s="13">
        <f t="shared" si="6"/>
        <v>0.18000000000000002</v>
      </c>
      <c r="K96" s="13">
        <f t="shared" si="7"/>
        <v>0.18000000000000002</v>
      </c>
      <c r="L96" s="12"/>
      <c r="M96" s="12"/>
      <c r="BQ96" s="1">
        <v>80</v>
      </c>
      <c r="BU96" s="1">
        <v>95</v>
      </c>
    </row>
    <row r="97" spans="1:73" x14ac:dyDescent="0.25">
      <c r="A97" s="1" t="str">
        <f t="shared" si="4"/>
        <v>ფიჭვიVI44</v>
      </c>
      <c r="B97" s="1" t="s">
        <v>28</v>
      </c>
      <c r="C97" s="12">
        <v>71</v>
      </c>
      <c r="D97" s="12" t="s">
        <v>260</v>
      </c>
      <c r="E97" s="12"/>
      <c r="F97" s="12">
        <v>44</v>
      </c>
      <c r="G97" s="12">
        <f>VLOOKUP(A97,[2]Лист1!$A$1:$J$9811,7,0)</f>
        <v>1.1000000000000001</v>
      </c>
      <c r="H97" s="12">
        <f>VLOOKUP(A97,[2]Лист1!$A$1:$J$9861,8,0)</f>
        <v>0.06</v>
      </c>
      <c r="I97" s="13">
        <f t="shared" si="5"/>
        <v>0</v>
      </c>
      <c r="J97" s="13">
        <f t="shared" si="6"/>
        <v>1.1600000000000001</v>
      </c>
      <c r="K97" s="13">
        <f t="shared" si="7"/>
        <v>1.1600000000000001</v>
      </c>
      <c r="L97" s="12"/>
      <c r="M97" s="12"/>
      <c r="BQ97" s="1">
        <v>85</v>
      </c>
      <c r="BU97" s="1">
        <v>96</v>
      </c>
    </row>
    <row r="98" spans="1:73" x14ac:dyDescent="0.25">
      <c r="A98" s="1" t="str">
        <f t="shared" si="4"/>
        <v>ფიჭვიVI20</v>
      </c>
      <c r="B98" s="1" t="s">
        <v>28</v>
      </c>
      <c r="C98" s="12">
        <v>72</v>
      </c>
      <c r="D98" s="12" t="s">
        <v>260</v>
      </c>
      <c r="E98" s="12"/>
      <c r="F98" s="12">
        <v>20</v>
      </c>
      <c r="G98" s="12">
        <f>VLOOKUP(A98,[2]Лист1!$A$1:$J$9811,7,0)</f>
        <v>0.17</v>
      </c>
      <c r="H98" s="12">
        <f>VLOOKUP(A98,[2]Лист1!$A$1:$J$9861,8,0)</f>
        <v>0.01</v>
      </c>
      <c r="I98" s="13">
        <f t="shared" si="5"/>
        <v>0</v>
      </c>
      <c r="J98" s="13">
        <f t="shared" si="6"/>
        <v>0.18000000000000002</v>
      </c>
      <c r="K98" s="13">
        <f t="shared" si="7"/>
        <v>0.18000000000000002</v>
      </c>
      <c r="L98" s="12"/>
      <c r="M98" s="12"/>
      <c r="BU98" s="4">
        <v>97</v>
      </c>
    </row>
    <row r="99" spans="1:73" x14ac:dyDescent="0.25">
      <c r="A99" s="1" t="str">
        <f t="shared" si="4"/>
        <v>ფიჭვიVI28</v>
      </c>
      <c r="B99" s="1" t="s">
        <v>28</v>
      </c>
      <c r="C99" s="12">
        <v>73</v>
      </c>
      <c r="D99" s="12" t="s">
        <v>260</v>
      </c>
      <c r="E99" s="12"/>
      <c r="F99" s="12">
        <v>28</v>
      </c>
      <c r="G99" s="12">
        <f>VLOOKUP(A99,[2]Лист1!$A$1:$J$9811,7,0)</f>
        <v>0.39</v>
      </c>
      <c r="H99" s="12">
        <f>VLOOKUP(A99,[2]Лист1!$A$1:$J$9861,8,0)</f>
        <v>0.02</v>
      </c>
      <c r="I99" s="13">
        <f t="shared" si="5"/>
        <v>0</v>
      </c>
      <c r="J99" s="13">
        <f t="shared" si="6"/>
        <v>0.41000000000000003</v>
      </c>
      <c r="K99" s="13">
        <f t="shared" si="7"/>
        <v>0.41000000000000003</v>
      </c>
      <c r="L99" s="12"/>
      <c r="M99" s="12"/>
      <c r="BU99" s="1">
        <v>98</v>
      </c>
    </row>
    <row r="100" spans="1:73" x14ac:dyDescent="0.25">
      <c r="A100" s="1" t="str">
        <f t="shared" si="4"/>
        <v>ფიჭვიVI24</v>
      </c>
      <c r="B100" s="1" t="s">
        <v>28</v>
      </c>
      <c r="C100" s="12">
        <v>74</v>
      </c>
      <c r="D100" s="12" t="s">
        <v>260</v>
      </c>
      <c r="E100" s="12"/>
      <c r="F100" s="12">
        <v>24</v>
      </c>
      <c r="G100" s="12">
        <f>VLOOKUP(A100,[2]Лист1!$A$1:$J$9811,7,0)</f>
        <v>0.31</v>
      </c>
      <c r="H100" s="12">
        <f>VLOOKUP(A100,[2]Лист1!$A$1:$J$9861,8,0)</f>
        <v>0.02</v>
      </c>
      <c r="I100" s="13">
        <f t="shared" si="5"/>
        <v>0</v>
      </c>
      <c r="J100" s="13">
        <f t="shared" si="6"/>
        <v>0.33</v>
      </c>
      <c r="K100" s="13">
        <f t="shared" si="7"/>
        <v>0.33</v>
      </c>
      <c r="L100" s="12"/>
      <c r="M100" s="12"/>
      <c r="BU100" s="1">
        <v>99</v>
      </c>
    </row>
    <row r="101" spans="1:73" x14ac:dyDescent="0.25">
      <c r="A101" s="1" t="str">
        <f t="shared" si="4"/>
        <v>ფიჭვიVI20</v>
      </c>
      <c r="B101" s="1" t="s">
        <v>28</v>
      </c>
      <c r="C101" s="12">
        <v>75</v>
      </c>
      <c r="D101" s="12" t="s">
        <v>260</v>
      </c>
      <c r="E101" s="12"/>
      <c r="F101" s="12">
        <v>20</v>
      </c>
      <c r="G101" s="12">
        <f>VLOOKUP(A101,[2]Лист1!$A$1:$J$9811,7,0)</f>
        <v>0.17</v>
      </c>
      <c r="H101" s="12">
        <f>VLOOKUP(A101,[2]Лист1!$A$1:$J$9861,8,0)</f>
        <v>0.01</v>
      </c>
      <c r="I101" s="13">
        <f t="shared" si="5"/>
        <v>0</v>
      </c>
      <c r="J101" s="13">
        <f t="shared" si="6"/>
        <v>0.18000000000000002</v>
      </c>
      <c r="K101" s="13">
        <f t="shared" si="7"/>
        <v>0.18000000000000002</v>
      </c>
      <c r="L101" s="12"/>
      <c r="M101" s="12"/>
      <c r="BU101" s="4">
        <v>100</v>
      </c>
    </row>
    <row r="102" spans="1:73" x14ac:dyDescent="0.25">
      <c r="A102" s="1" t="str">
        <f t="shared" si="4"/>
        <v>ფიჭვიVI16</v>
      </c>
      <c r="B102" s="1" t="s">
        <v>28</v>
      </c>
      <c r="C102" s="12">
        <v>76</v>
      </c>
      <c r="D102" s="12" t="s">
        <v>260</v>
      </c>
      <c r="E102" s="12"/>
      <c r="F102" s="12">
        <v>16</v>
      </c>
      <c r="G102" s="12">
        <f>VLOOKUP(A102,[2]Лист1!$A$1:$J$9811,7,0)</f>
        <v>0.11</v>
      </c>
      <c r="H102" s="12">
        <f>VLOOKUP(A102,[2]Лист1!$A$1:$J$9861,8,0)</f>
        <v>0.01</v>
      </c>
      <c r="I102" s="13">
        <f t="shared" si="5"/>
        <v>0</v>
      </c>
      <c r="J102" s="13">
        <f t="shared" si="6"/>
        <v>0.12</v>
      </c>
      <c r="K102" s="13">
        <f t="shared" si="7"/>
        <v>0.12</v>
      </c>
      <c r="L102" s="12"/>
      <c r="M102" s="12"/>
      <c r="BU102" s="1">
        <v>101</v>
      </c>
    </row>
    <row r="103" spans="1:73" x14ac:dyDescent="0.25">
      <c r="A103" s="1" t="str">
        <f t="shared" si="4"/>
        <v>ფიჭვიVI12</v>
      </c>
      <c r="B103" s="1" t="s">
        <v>28</v>
      </c>
      <c r="C103" s="12">
        <v>77</v>
      </c>
      <c r="D103" s="12" t="s">
        <v>260</v>
      </c>
      <c r="E103" s="12"/>
      <c r="F103" s="12">
        <v>12</v>
      </c>
      <c r="G103" s="12">
        <f>VLOOKUP(A103,[2]Лист1!$A$1:$J$9811,7,0)</f>
        <v>0.06</v>
      </c>
      <c r="H103" s="12">
        <f>VLOOKUP(A103,[2]Лист1!$A$1:$J$9861,8,0)</f>
        <v>0</v>
      </c>
      <c r="I103" s="13">
        <f t="shared" si="5"/>
        <v>0</v>
      </c>
      <c r="J103" s="13">
        <f t="shared" si="6"/>
        <v>0.06</v>
      </c>
      <c r="K103" s="13">
        <f t="shared" si="7"/>
        <v>0.06</v>
      </c>
      <c r="L103" s="12"/>
      <c r="M103" s="12"/>
      <c r="BU103" s="1">
        <v>102</v>
      </c>
    </row>
    <row r="104" spans="1:73" x14ac:dyDescent="0.25">
      <c r="A104" s="1" t="str">
        <f t="shared" si="4"/>
        <v>ფიჭვიVI12</v>
      </c>
      <c r="B104" s="1" t="s">
        <v>28</v>
      </c>
      <c r="C104" s="12">
        <v>78</v>
      </c>
      <c r="D104" s="12" t="s">
        <v>260</v>
      </c>
      <c r="E104" s="12"/>
      <c r="F104" s="12">
        <v>12</v>
      </c>
      <c r="G104" s="12">
        <f>VLOOKUP(A104,[2]Лист1!$A$1:$J$9811,7,0)</f>
        <v>0.06</v>
      </c>
      <c r="H104" s="12">
        <f>VLOOKUP(A104,[2]Лист1!$A$1:$J$9861,8,0)</f>
        <v>0</v>
      </c>
      <c r="I104" s="13">
        <f t="shared" si="5"/>
        <v>0</v>
      </c>
      <c r="J104" s="13">
        <f t="shared" si="6"/>
        <v>0.06</v>
      </c>
      <c r="K104" s="13">
        <f t="shared" si="7"/>
        <v>0.06</v>
      </c>
      <c r="L104" s="12"/>
      <c r="M104" s="12"/>
      <c r="BU104" s="15" t="s">
        <v>74</v>
      </c>
    </row>
    <row r="105" spans="1:73" x14ac:dyDescent="0.25">
      <c r="A105" s="1" t="str">
        <f t="shared" si="4"/>
        <v>ფიჭვიVI16</v>
      </c>
      <c r="B105" s="1" t="s">
        <v>28</v>
      </c>
      <c r="C105" s="12">
        <v>79</v>
      </c>
      <c r="D105" s="12" t="s">
        <v>260</v>
      </c>
      <c r="E105" s="12"/>
      <c r="F105" s="12">
        <v>16</v>
      </c>
      <c r="G105" s="12">
        <f>VLOOKUP(A105,[2]Лист1!$A$1:$J$9811,7,0)</f>
        <v>0.11</v>
      </c>
      <c r="H105" s="12">
        <f>VLOOKUP(A105,[2]Лист1!$A$1:$J$9861,8,0)</f>
        <v>0.01</v>
      </c>
      <c r="I105" s="13">
        <f t="shared" si="5"/>
        <v>0</v>
      </c>
      <c r="J105" s="13">
        <f t="shared" si="6"/>
        <v>0.12</v>
      </c>
      <c r="K105" s="13">
        <f t="shared" si="7"/>
        <v>0.12</v>
      </c>
      <c r="L105" s="12"/>
      <c r="M105" s="12"/>
      <c r="BU105" s="15" t="s">
        <v>186</v>
      </c>
    </row>
    <row r="106" spans="1:73" x14ac:dyDescent="0.25">
      <c r="A106" s="1" t="str">
        <f t="shared" si="4"/>
        <v>ფიჭვიVI16</v>
      </c>
      <c r="B106" s="1" t="s">
        <v>28</v>
      </c>
      <c r="C106" s="12">
        <v>80</v>
      </c>
      <c r="D106" s="12" t="s">
        <v>260</v>
      </c>
      <c r="E106" s="12"/>
      <c r="F106" s="12">
        <v>16</v>
      </c>
      <c r="G106" s="12">
        <f>VLOOKUP(A106,[2]Лист1!$A$1:$J$9811,7,0)</f>
        <v>0.11</v>
      </c>
      <c r="H106" s="12">
        <f>VLOOKUP(A106,[2]Лист1!$A$1:$J$9861,8,0)</f>
        <v>0.01</v>
      </c>
      <c r="I106" s="13">
        <f t="shared" si="5"/>
        <v>0</v>
      </c>
      <c r="J106" s="13">
        <f t="shared" si="6"/>
        <v>0.12</v>
      </c>
      <c r="K106" s="13">
        <f t="shared" si="7"/>
        <v>0.12</v>
      </c>
      <c r="L106" s="12"/>
      <c r="M106" s="12"/>
      <c r="BU106" s="15" t="s">
        <v>185</v>
      </c>
    </row>
    <row r="107" spans="1:73" x14ac:dyDescent="0.25">
      <c r="A107" s="1" t="str">
        <f t="shared" si="4"/>
        <v>ფიჭვიVI24</v>
      </c>
      <c r="B107" s="1" t="s">
        <v>28</v>
      </c>
      <c r="C107" s="12">
        <v>81</v>
      </c>
      <c r="D107" s="12" t="s">
        <v>260</v>
      </c>
      <c r="E107" s="12"/>
      <c r="F107" s="12">
        <v>24</v>
      </c>
      <c r="G107" s="12">
        <f>VLOOKUP(A107,[2]Лист1!$A$1:$J$9811,7,0)</f>
        <v>0.31</v>
      </c>
      <c r="H107" s="12">
        <f>VLOOKUP(A107,[2]Лист1!$A$1:$J$9861,8,0)</f>
        <v>0.02</v>
      </c>
      <c r="I107" s="13">
        <f t="shared" si="5"/>
        <v>0</v>
      </c>
      <c r="J107" s="13">
        <f t="shared" si="6"/>
        <v>0.33</v>
      </c>
      <c r="K107" s="13">
        <f t="shared" si="7"/>
        <v>0.33</v>
      </c>
      <c r="L107" s="12"/>
      <c r="M107" s="12"/>
      <c r="BU107" s="15" t="s">
        <v>187</v>
      </c>
    </row>
    <row r="108" spans="1:73" x14ac:dyDescent="0.25">
      <c r="A108" s="1" t="str">
        <f t="shared" si="4"/>
        <v>ფიჭვიVI24</v>
      </c>
      <c r="B108" s="1" t="s">
        <v>28</v>
      </c>
      <c r="C108" s="12">
        <v>82</v>
      </c>
      <c r="D108" s="12" t="s">
        <v>260</v>
      </c>
      <c r="E108" s="12"/>
      <c r="F108" s="12">
        <v>24</v>
      </c>
      <c r="G108" s="12">
        <f>VLOOKUP(A108,[2]Лист1!$A$1:$J$9811,7,0)</f>
        <v>0.31</v>
      </c>
      <c r="H108" s="12">
        <f>VLOOKUP(A108,[2]Лист1!$A$1:$J$9861,8,0)</f>
        <v>0.02</v>
      </c>
      <c r="I108" s="13">
        <f t="shared" si="5"/>
        <v>0</v>
      </c>
      <c r="J108" s="13">
        <f t="shared" si="6"/>
        <v>0.33</v>
      </c>
      <c r="K108" s="13">
        <f t="shared" si="7"/>
        <v>0.33</v>
      </c>
      <c r="L108" s="12"/>
      <c r="M108" s="12"/>
      <c r="BU108" s="15" t="s">
        <v>188</v>
      </c>
    </row>
    <row r="109" spans="1:73" x14ac:dyDescent="0.25">
      <c r="A109" s="1" t="str">
        <f t="shared" si="4"/>
        <v>ფიჭვიVI16</v>
      </c>
      <c r="B109" s="1" t="s">
        <v>28</v>
      </c>
      <c r="C109" s="12">
        <v>83</v>
      </c>
      <c r="D109" s="12" t="s">
        <v>260</v>
      </c>
      <c r="E109" s="12"/>
      <c r="F109" s="12">
        <v>16</v>
      </c>
      <c r="G109" s="12">
        <f>VLOOKUP(A109,[2]Лист1!$A$1:$J$9811,7,0)</f>
        <v>0.11</v>
      </c>
      <c r="H109" s="12">
        <f>VLOOKUP(A109,[2]Лист1!$A$1:$J$9861,8,0)</f>
        <v>0.01</v>
      </c>
      <c r="I109" s="13">
        <f t="shared" si="5"/>
        <v>0</v>
      </c>
      <c r="J109" s="13">
        <f t="shared" si="6"/>
        <v>0.12</v>
      </c>
      <c r="K109" s="13">
        <f t="shared" si="7"/>
        <v>0.12</v>
      </c>
      <c r="L109" s="12"/>
      <c r="M109" s="12"/>
      <c r="BU109" s="15" t="s">
        <v>189</v>
      </c>
    </row>
    <row r="110" spans="1:73" x14ac:dyDescent="0.25">
      <c r="A110" s="1" t="str">
        <f t="shared" si="4"/>
        <v>ფიჭვიVI32</v>
      </c>
      <c r="B110" s="1" t="s">
        <v>28</v>
      </c>
      <c r="C110" s="12">
        <v>84</v>
      </c>
      <c r="D110" s="12" t="s">
        <v>260</v>
      </c>
      <c r="E110" s="12"/>
      <c r="F110" s="12">
        <v>32</v>
      </c>
      <c r="G110" s="12">
        <f>VLOOKUP(A110,[2]Лист1!$A$1:$J$9811,7,0)</f>
        <v>0.53</v>
      </c>
      <c r="H110" s="12">
        <f>VLOOKUP(A110,[2]Лист1!$A$1:$J$9861,8,0)</f>
        <v>0.03</v>
      </c>
      <c r="I110" s="13">
        <f t="shared" si="5"/>
        <v>0</v>
      </c>
      <c r="J110" s="13">
        <f t="shared" si="6"/>
        <v>0.56000000000000005</v>
      </c>
      <c r="K110" s="13">
        <f t="shared" si="7"/>
        <v>0.56000000000000005</v>
      </c>
      <c r="L110" s="12"/>
      <c r="M110" s="12"/>
      <c r="BU110" s="15" t="s">
        <v>75</v>
      </c>
    </row>
    <row r="111" spans="1:73" x14ac:dyDescent="0.25">
      <c r="A111" s="1" t="str">
        <f t="shared" si="4"/>
        <v>ფიჭვიVI16</v>
      </c>
      <c r="B111" s="1" t="s">
        <v>28</v>
      </c>
      <c r="C111" s="12">
        <v>85</v>
      </c>
      <c r="D111" s="12" t="s">
        <v>260</v>
      </c>
      <c r="E111" s="12"/>
      <c r="F111" s="12">
        <v>16</v>
      </c>
      <c r="G111" s="12">
        <f>VLOOKUP(A111,[2]Лист1!$A$1:$J$9811,7,0)</f>
        <v>0.11</v>
      </c>
      <c r="H111" s="12">
        <f>VLOOKUP(A111,[2]Лист1!$A$1:$J$9861,8,0)</f>
        <v>0.01</v>
      </c>
      <c r="I111" s="13">
        <f t="shared" si="5"/>
        <v>0</v>
      </c>
      <c r="J111" s="13">
        <f t="shared" si="6"/>
        <v>0.12</v>
      </c>
      <c r="K111" s="13">
        <f t="shared" si="7"/>
        <v>0.12</v>
      </c>
      <c r="L111" s="12"/>
      <c r="M111" s="12"/>
      <c r="BU111" s="15" t="s">
        <v>190</v>
      </c>
    </row>
    <row r="112" spans="1:73" x14ac:dyDescent="0.25">
      <c r="A112" s="1" t="str">
        <f t="shared" si="4"/>
        <v>ფიჭვიVI20</v>
      </c>
      <c r="B112" s="1" t="s">
        <v>28</v>
      </c>
      <c r="C112" s="12">
        <v>86</v>
      </c>
      <c r="D112" s="12" t="s">
        <v>260</v>
      </c>
      <c r="E112" s="12"/>
      <c r="F112" s="12">
        <v>20</v>
      </c>
      <c r="G112" s="12">
        <f>VLOOKUP(A112,[2]Лист1!$A$1:$J$9811,7,0)</f>
        <v>0.17</v>
      </c>
      <c r="H112" s="12">
        <f>VLOOKUP(A112,[2]Лист1!$A$1:$J$9861,8,0)</f>
        <v>0.01</v>
      </c>
      <c r="I112" s="13">
        <f t="shared" si="5"/>
        <v>0</v>
      </c>
      <c r="J112" s="13">
        <f t="shared" si="6"/>
        <v>0.18000000000000002</v>
      </c>
      <c r="K112" s="13">
        <f t="shared" si="7"/>
        <v>0.18000000000000002</v>
      </c>
      <c r="L112" s="12"/>
      <c r="M112" s="12"/>
      <c r="BQ112" s="21" t="s">
        <v>12</v>
      </c>
      <c r="BR112" s="1" t="s">
        <v>16</v>
      </c>
      <c r="BU112" s="15" t="s">
        <v>81</v>
      </c>
    </row>
    <row r="113" spans="1:73" x14ac:dyDescent="0.25">
      <c r="A113" s="1" t="str">
        <f t="shared" si="4"/>
        <v>ფიჭვიVI40</v>
      </c>
      <c r="B113" s="1" t="s">
        <v>28</v>
      </c>
      <c r="C113" s="12">
        <v>87</v>
      </c>
      <c r="D113" s="12" t="s">
        <v>260</v>
      </c>
      <c r="E113" s="12"/>
      <c r="F113" s="12">
        <v>40</v>
      </c>
      <c r="G113" s="12">
        <f>VLOOKUP(A113,[2]Лист1!$A$1:$J$9811,7,0)</f>
        <v>0.88</v>
      </c>
      <c r="H113" s="12">
        <f>VLOOKUP(A113,[2]Лист1!$A$1:$J$9861,8,0)</f>
        <v>0.05</v>
      </c>
      <c r="I113" s="13">
        <f t="shared" si="5"/>
        <v>0</v>
      </c>
      <c r="J113" s="13">
        <f t="shared" si="6"/>
        <v>0.93</v>
      </c>
      <c r="K113" s="13">
        <f t="shared" si="7"/>
        <v>0.93</v>
      </c>
      <c r="L113" s="12"/>
      <c r="M113" s="12"/>
      <c r="BQ113" s="20" t="s">
        <v>230</v>
      </c>
      <c r="BR113" s="1">
        <v>10</v>
      </c>
      <c r="BU113" s="15" t="s">
        <v>191</v>
      </c>
    </row>
    <row r="114" spans="1:73" x14ac:dyDescent="0.25">
      <c r="A114" s="1" t="str">
        <f t="shared" si="4"/>
        <v>ფიჭვიVI36</v>
      </c>
      <c r="B114" s="1" t="s">
        <v>28</v>
      </c>
      <c r="C114" s="12">
        <v>88</v>
      </c>
      <c r="D114" s="12" t="s">
        <v>260</v>
      </c>
      <c r="E114" s="12"/>
      <c r="F114" s="12">
        <v>36</v>
      </c>
      <c r="G114" s="12">
        <f>VLOOKUP(A114,[2]Лист1!$A$1:$J$9811,7,0)</f>
        <v>0.69</v>
      </c>
      <c r="H114" s="12">
        <f>VLOOKUP(A114,[2]Лист1!$A$1:$J$9861,8,0)</f>
        <v>0.04</v>
      </c>
      <c r="I114" s="13">
        <f t="shared" si="5"/>
        <v>0</v>
      </c>
      <c r="J114" s="13">
        <f t="shared" si="6"/>
        <v>0.73</v>
      </c>
      <c r="K114" s="13">
        <f t="shared" si="7"/>
        <v>0.73</v>
      </c>
      <c r="L114" s="12"/>
      <c r="M114" s="12"/>
      <c r="BQ114" s="20" t="s">
        <v>231</v>
      </c>
      <c r="BR114" s="1">
        <v>20</v>
      </c>
      <c r="BU114" s="15" t="s">
        <v>76</v>
      </c>
    </row>
    <row r="115" spans="1:73" x14ac:dyDescent="0.25">
      <c r="A115" s="1" t="str">
        <f t="shared" si="4"/>
        <v>ფიჭვიVI16</v>
      </c>
      <c r="B115" s="1" t="s">
        <v>28</v>
      </c>
      <c r="C115" s="12">
        <v>89</v>
      </c>
      <c r="D115" s="12" t="s">
        <v>260</v>
      </c>
      <c r="E115" s="12"/>
      <c r="F115" s="12">
        <v>16</v>
      </c>
      <c r="G115" s="12">
        <f>VLOOKUP(A115,[2]Лист1!$A$1:$J$9811,7,0)</f>
        <v>0.11</v>
      </c>
      <c r="H115" s="12">
        <f>VLOOKUP(A115,[2]Лист1!$A$1:$J$9861,8,0)</f>
        <v>0.01</v>
      </c>
      <c r="I115" s="13">
        <f t="shared" si="5"/>
        <v>0</v>
      </c>
      <c r="J115" s="13">
        <f t="shared" si="6"/>
        <v>0.12</v>
      </c>
      <c r="K115" s="13">
        <f t="shared" si="7"/>
        <v>0.12</v>
      </c>
      <c r="L115" s="12"/>
      <c r="M115" s="12"/>
      <c r="BQ115" s="20" t="s">
        <v>232</v>
      </c>
      <c r="BR115" s="1">
        <v>30</v>
      </c>
      <c r="BU115" s="15" t="s">
        <v>192</v>
      </c>
    </row>
    <row r="116" spans="1:73" x14ac:dyDescent="0.25">
      <c r="A116" s="1" t="str">
        <f t="shared" si="4"/>
        <v>ფიჭვიVI44</v>
      </c>
      <c r="B116" s="1" t="s">
        <v>28</v>
      </c>
      <c r="C116" s="12">
        <v>90</v>
      </c>
      <c r="D116" s="12" t="s">
        <v>260</v>
      </c>
      <c r="E116" s="12"/>
      <c r="F116" s="12">
        <v>44</v>
      </c>
      <c r="G116" s="12">
        <f>VLOOKUP(A116,[2]Лист1!$A$1:$J$9811,7,0)</f>
        <v>1.1000000000000001</v>
      </c>
      <c r="H116" s="12">
        <f>VLOOKUP(A116,[2]Лист1!$A$1:$J$9861,8,0)</f>
        <v>0.06</v>
      </c>
      <c r="I116" s="13">
        <f t="shared" si="5"/>
        <v>0</v>
      </c>
      <c r="J116" s="13">
        <f t="shared" si="6"/>
        <v>1.1600000000000001</v>
      </c>
      <c r="K116" s="13">
        <f t="shared" si="7"/>
        <v>1.1600000000000001</v>
      </c>
      <c r="L116" s="12"/>
      <c r="M116" s="12"/>
      <c r="BQ116" s="20" t="s">
        <v>233</v>
      </c>
      <c r="BR116" s="1">
        <v>40</v>
      </c>
      <c r="BU116" s="15" t="s">
        <v>193</v>
      </c>
    </row>
    <row r="117" spans="1:73" x14ac:dyDescent="0.25">
      <c r="A117" s="1" t="str">
        <f t="shared" si="4"/>
        <v>ფიჭვიVI40</v>
      </c>
      <c r="B117" s="1" t="s">
        <v>28</v>
      </c>
      <c r="C117" s="12">
        <v>91</v>
      </c>
      <c r="D117" s="12" t="s">
        <v>260</v>
      </c>
      <c r="E117" s="12"/>
      <c r="F117" s="12">
        <v>40</v>
      </c>
      <c r="G117" s="12">
        <f>VLOOKUP(A117,[2]Лист1!$A$1:$J$9811,7,0)</f>
        <v>0.88</v>
      </c>
      <c r="H117" s="12">
        <f>VLOOKUP(A117,[2]Лист1!$A$1:$J$9861,8,0)</f>
        <v>0.05</v>
      </c>
      <c r="I117" s="13">
        <f t="shared" si="5"/>
        <v>0</v>
      </c>
      <c r="J117" s="13">
        <f t="shared" si="6"/>
        <v>0.93</v>
      </c>
      <c r="K117" s="13">
        <f t="shared" si="7"/>
        <v>0.93</v>
      </c>
      <c r="L117" s="12"/>
      <c r="M117" s="12"/>
      <c r="BQ117" s="20" t="s">
        <v>234</v>
      </c>
      <c r="BR117" s="1">
        <v>50</v>
      </c>
      <c r="BU117" s="15" t="s">
        <v>194</v>
      </c>
    </row>
    <row r="118" spans="1:73" x14ac:dyDescent="0.25">
      <c r="A118" s="1" t="str">
        <f t="shared" si="4"/>
        <v>ფიჭვიVI36</v>
      </c>
      <c r="B118" s="1" t="s">
        <v>28</v>
      </c>
      <c r="C118" s="12">
        <v>92</v>
      </c>
      <c r="D118" s="12" t="s">
        <v>260</v>
      </c>
      <c r="E118" s="12"/>
      <c r="F118" s="12">
        <v>36</v>
      </c>
      <c r="G118" s="12">
        <f>VLOOKUP(A118,[2]Лист1!$A$1:$J$9811,7,0)</f>
        <v>0.69</v>
      </c>
      <c r="H118" s="12">
        <f>VLOOKUP(A118,[2]Лист1!$A$1:$J$9861,8,0)</f>
        <v>0.04</v>
      </c>
      <c r="I118" s="13">
        <f t="shared" si="5"/>
        <v>0</v>
      </c>
      <c r="J118" s="13">
        <f t="shared" si="6"/>
        <v>0.73</v>
      </c>
      <c r="K118" s="13">
        <f t="shared" si="7"/>
        <v>0.73</v>
      </c>
      <c r="L118" s="12"/>
      <c r="M118" s="12"/>
      <c r="BQ118" s="20" t="s">
        <v>235</v>
      </c>
      <c r="BR118" s="1">
        <v>60</v>
      </c>
      <c r="BU118" s="15" t="s">
        <v>77</v>
      </c>
    </row>
    <row r="119" spans="1:73" x14ac:dyDescent="0.25">
      <c r="A119" s="1" t="str">
        <f t="shared" si="4"/>
        <v>ფიჭვიVI28</v>
      </c>
      <c r="B119" s="1" t="s">
        <v>28</v>
      </c>
      <c r="C119" s="12">
        <v>93</v>
      </c>
      <c r="D119" s="12" t="s">
        <v>260</v>
      </c>
      <c r="E119" s="12"/>
      <c r="F119" s="12">
        <v>28</v>
      </c>
      <c r="G119" s="12">
        <f>VLOOKUP(A119,[2]Лист1!$A$1:$J$9811,7,0)</f>
        <v>0.39</v>
      </c>
      <c r="H119" s="12">
        <f>VLOOKUP(A119,[2]Лист1!$A$1:$J$9861,8,0)</f>
        <v>0.02</v>
      </c>
      <c r="I119" s="13">
        <f t="shared" si="5"/>
        <v>0</v>
      </c>
      <c r="J119" s="13">
        <f t="shared" si="6"/>
        <v>0.41000000000000003</v>
      </c>
      <c r="K119" s="13">
        <f t="shared" si="7"/>
        <v>0.41000000000000003</v>
      </c>
      <c r="L119" s="12"/>
      <c r="M119" s="12"/>
      <c r="BQ119" s="20" t="s">
        <v>236</v>
      </c>
      <c r="BR119" s="1">
        <v>70</v>
      </c>
      <c r="BU119" s="15" t="s">
        <v>195</v>
      </c>
    </row>
    <row r="120" spans="1:73" x14ac:dyDescent="0.25">
      <c r="A120" s="1" t="str">
        <f t="shared" si="4"/>
        <v>ფიჭვიVI36</v>
      </c>
      <c r="B120" s="1" t="s">
        <v>28</v>
      </c>
      <c r="C120" s="12">
        <v>94</v>
      </c>
      <c r="D120" s="12" t="s">
        <v>260</v>
      </c>
      <c r="E120" s="12"/>
      <c r="F120" s="12">
        <v>36</v>
      </c>
      <c r="G120" s="12">
        <f>VLOOKUP(A120,[2]Лист1!$A$1:$J$9811,7,0)</f>
        <v>0.69</v>
      </c>
      <c r="H120" s="12">
        <f>VLOOKUP(A120,[2]Лист1!$A$1:$J$9861,8,0)</f>
        <v>0.04</v>
      </c>
      <c r="I120" s="13">
        <f t="shared" si="5"/>
        <v>0</v>
      </c>
      <c r="J120" s="13">
        <f t="shared" si="6"/>
        <v>0.73</v>
      </c>
      <c r="K120" s="13">
        <f t="shared" si="7"/>
        <v>0.73</v>
      </c>
      <c r="L120" s="12"/>
      <c r="M120" s="12"/>
      <c r="BQ120" s="20" t="s">
        <v>237</v>
      </c>
      <c r="BR120" s="1">
        <v>80</v>
      </c>
      <c r="BU120" s="15" t="s">
        <v>78</v>
      </c>
    </row>
    <row r="121" spans="1:73" x14ac:dyDescent="0.25">
      <c r="A121" s="1" t="str">
        <f t="shared" si="4"/>
        <v>ფიჭვიVI28</v>
      </c>
      <c r="B121" s="1" t="s">
        <v>28</v>
      </c>
      <c r="C121" s="12">
        <v>95</v>
      </c>
      <c r="D121" s="12" t="s">
        <v>260</v>
      </c>
      <c r="E121" s="12"/>
      <c r="F121" s="12">
        <v>28</v>
      </c>
      <c r="G121" s="12">
        <f>VLOOKUP(A121,[2]Лист1!$A$1:$J$9811,7,0)</f>
        <v>0.39</v>
      </c>
      <c r="H121" s="12">
        <f>VLOOKUP(A121,[2]Лист1!$A$1:$J$9861,8,0)</f>
        <v>0.02</v>
      </c>
      <c r="I121" s="13">
        <f t="shared" si="5"/>
        <v>0</v>
      </c>
      <c r="J121" s="13">
        <f t="shared" si="6"/>
        <v>0.41000000000000003</v>
      </c>
      <c r="K121" s="13">
        <f t="shared" si="7"/>
        <v>0.41000000000000003</v>
      </c>
      <c r="L121" s="12"/>
      <c r="M121" s="12"/>
      <c r="BQ121" s="20" t="s">
        <v>238</v>
      </c>
      <c r="BR121" s="1">
        <v>90</v>
      </c>
      <c r="BU121" s="15" t="s">
        <v>196</v>
      </c>
    </row>
    <row r="122" spans="1:73" x14ac:dyDescent="0.25">
      <c r="A122" s="1" t="str">
        <f t="shared" si="4"/>
        <v>ფიჭვიVI24</v>
      </c>
      <c r="B122" s="1" t="s">
        <v>28</v>
      </c>
      <c r="C122" s="12">
        <v>96</v>
      </c>
      <c r="D122" s="12" t="s">
        <v>260</v>
      </c>
      <c r="E122" s="12"/>
      <c r="F122" s="12">
        <v>24</v>
      </c>
      <c r="G122" s="12">
        <f>VLOOKUP(A122,[2]Лист1!$A$1:$J$9811,7,0)</f>
        <v>0.31</v>
      </c>
      <c r="H122" s="12">
        <f>VLOOKUP(A122,[2]Лист1!$A$1:$J$9861,8,0)</f>
        <v>0.02</v>
      </c>
      <c r="I122" s="13">
        <f t="shared" si="5"/>
        <v>0</v>
      </c>
      <c r="J122" s="13">
        <f t="shared" si="6"/>
        <v>0.33</v>
      </c>
      <c r="K122" s="13">
        <f t="shared" si="7"/>
        <v>0.33</v>
      </c>
      <c r="L122" s="12"/>
      <c r="M122" s="12"/>
      <c r="BQ122" s="20" t="s">
        <v>239</v>
      </c>
      <c r="BR122" s="1">
        <v>100</v>
      </c>
      <c r="BU122" s="15" t="s">
        <v>82</v>
      </c>
    </row>
    <row r="123" spans="1:73" x14ac:dyDescent="0.25">
      <c r="A123" s="1" t="str">
        <f t="shared" si="4"/>
        <v>ფიჭვიVI20</v>
      </c>
      <c r="B123" s="1" t="s">
        <v>28</v>
      </c>
      <c r="C123" s="12">
        <v>97</v>
      </c>
      <c r="D123" s="12" t="s">
        <v>260</v>
      </c>
      <c r="E123" s="12"/>
      <c r="F123" s="12">
        <v>20</v>
      </c>
      <c r="G123" s="12">
        <f>VLOOKUP(A123,[2]Лист1!$A$1:$J$9811,7,0)</f>
        <v>0.17</v>
      </c>
      <c r="H123" s="12">
        <f>VLOOKUP(A123,[2]Лист1!$A$1:$J$9861,8,0)</f>
        <v>0.01</v>
      </c>
      <c r="I123" s="13">
        <f t="shared" si="5"/>
        <v>0</v>
      </c>
      <c r="J123" s="13">
        <f t="shared" si="6"/>
        <v>0.18000000000000002</v>
      </c>
      <c r="K123" s="13">
        <f t="shared" si="7"/>
        <v>0.18000000000000002</v>
      </c>
      <c r="L123" s="12"/>
      <c r="M123" s="12"/>
      <c r="BQ123" s="20" t="s">
        <v>240</v>
      </c>
      <c r="BR123" s="1">
        <v>110</v>
      </c>
      <c r="BU123" s="15" t="s">
        <v>197</v>
      </c>
    </row>
    <row r="124" spans="1:73" x14ac:dyDescent="0.25">
      <c r="A124" s="1" t="str">
        <f t="shared" si="4"/>
        <v>ფიჭვიVI28</v>
      </c>
      <c r="B124" s="1" t="s">
        <v>28</v>
      </c>
      <c r="C124" s="12">
        <v>98</v>
      </c>
      <c r="D124" s="12" t="s">
        <v>260</v>
      </c>
      <c r="E124" s="12"/>
      <c r="F124" s="12">
        <v>28</v>
      </c>
      <c r="G124" s="12">
        <f>VLOOKUP(A124,[2]Лист1!$A$1:$J$9811,7,0)</f>
        <v>0.39</v>
      </c>
      <c r="H124" s="12">
        <f>VLOOKUP(A124,[2]Лист1!$A$1:$J$9861,8,0)</f>
        <v>0.02</v>
      </c>
      <c r="I124" s="13">
        <f t="shared" si="5"/>
        <v>0</v>
      </c>
      <c r="J124" s="13">
        <f t="shared" si="6"/>
        <v>0.41000000000000003</v>
      </c>
      <c r="K124" s="13">
        <f t="shared" si="7"/>
        <v>0.41000000000000003</v>
      </c>
      <c r="L124" s="12"/>
      <c r="M124" s="12"/>
      <c r="BQ124" s="20" t="s">
        <v>44</v>
      </c>
      <c r="BR124" s="1">
        <v>120</v>
      </c>
      <c r="BU124" s="15" t="s">
        <v>83</v>
      </c>
    </row>
    <row r="125" spans="1:73" x14ac:dyDescent="0.25">
      <c r="A125" s="1" t="str">
        <f t="shared" si="4"/>
        <v>ფიჭვიVI36</v>
      </c>
      <c r="B125" s="1" t="s">
        <v>28</v>
      </c>
      <c r="C125" s="12">
        <v>99</v>
      </c>
      <c r="D125" s="12" t="s">
        <v>260</v>
      </c>
      <c r="E125" s="12"/>
      <c r="F125" s="12">
        <v>36</v>
      </c>
      <c r="G125" s="12">
        <f>VLOOKUP(A125,[2]Лист1!$A$1:$J$9811,7,0)</f>
        <v>0.69</v>
      </c>
      <c r="H125" s="12">
        <f>VLOOKUP(A125,[2]Лист1!$A$1:$J$9861,8,0)</f>
        <v>0.04</v>
      </c>
      <c r="I125" s="13">
        <f t="shared" si="5"/>
        <v>0</v>
      </c>
      <c r="J125" s="13">
        <f t="shared" si="6"/>
        <v>0.73</v>
      </c>
      <c r="K125" s="13">
        <f t="shared" si="7"/>
        <v>0.73</v>
      </c>
      <c r="L125" s="12"/>
      <c r="M125" s="12"/>
      <c r="BQ125" s="20" t="s">
        <v>241</v>
      </c>
      <c r="BR125" s="1">
        <v>130</v>
      </c>
      <c r="BU125" s="15" t="s">
        <v>198</v>
      </c>
    </row>
    <row r="126" spans="1:73" x14ac:dyDescent="0.25">
      <c r="A126" s="1" t="str">
        <f t="shared" si="4"/>
        <v>ფიჭვიVI36</v>
      </c>
      <c r="B126" s="1" t="s">
        <v>28</v>
      </c>
      <c r="C126" s="12">
        <v>100</v>
      </c>
      <c r="D126" s="12" t="s">
        <v>260</v>
      </c>
      <c r="E126" s="12"/>
      <c r="F126" s="12">
        <v>36</v>
      </c>
      <c r="G126" s="12">
        <f>VLOOKUP(A126,[2]Лист1!$A$1:$J$9811,7,0)</f>
        <v>0.69</v>
      </c>
      <c r="H126" s="12">
        <f>VLOOKUP(A126,[2]Лист1!$A$1:$J$9861,8,0)</f>
        <v>0.04</v>
      </c>
      <c r="I126" s="13">
        <f t="shared" si="5"/>
        <v>0</v>
      </c>
      <c r="J126" s="13">
        <f t="shared" si="6"/>
        <v>0.73</v>
      </c>
      <c r="K126" s="13">
        <f t="shared" si="7"/>
        <v>0.73</v>
      </c>
      <c r="L126" s="12"/>
      <c r="M126" s="12"/>
      <c r="BQ126" s="20" t="s">
        <v>242</v>
      </c>
      <c r="BR126" s="1">
        <v>140</v>
      </c>
      <c r="BU126" s="15" t="s">
        <v>199</v>
      </c>
    </row>
    <row r="127" spans="1:73" x14ac:dyDescent="0.25">
      <c r="A127" s="1" t="str">
        <f t="shared" si="4"/>
        <v>ფიჭვიVI16</v>
      </c>
      <c r="B127" s="1" t="s">
        <v>28</v>
      </c>
      <c r="C127" s="12">
        <v>101</v>
      </c>
      <c r="D127" s="12" t="s">
        <v>260</v>
      </c>
      <c r="E127" s="12"/>
      <c r="F127" s="12">
        <v>16</v>
      </c>
      <c r="G127" s="12">
        <f>VLOOKUP(A127,[2]Лист1!$A$1:$J$9811,7,0)</f>
        <v>0.11</v>
      </c>
      <c r="H127" s="12">
        <f>VLOOKUP(A127,[2]Лист1!$A$1:$J$9861,8,0)</f>
        <v>0.01</v>
      </c>
      <c r="I127" s="13">
        <f t="shared" si="5"/>
        <v>0</v>
      </c>
      <c r="J127" s="13">
        <f t="shared" si="6"/>
        <v>0.12</v>
      </c>
      <c r="K127" s="13">
        <f t="shared" si="7"/>
        <v>0.12</v>
      </c>
      <c r="L127" s="12"/>
      <c r="M127" s="12"/>
      <c r="BQ127" s="20" t="s">
        <v>243</v>
      </c>
      <c r="BR127" s="1">
        <v>150</v>
      </c>
      <c r="BU127" s="15" t="s">
        <v>200</v>
      </c>
    </row>
    <row r="128" spans="1:73" x14ac:dyDescent="0.25">
      <c r="A128" s="1" t="str">
        <f t="shared" si="4"/>
        <v>ფიჭვიVI20</v>
      </c>
      <c r="B128" s="1" t="s">
        <v>28</v>
      </c>
      <c r="C128" s="12">
        <v>102</v>
      </c>
      <c r="D128" s="12" t="s">
        <v>260</v>
      </c>
      <c r="E128" s="12"/>
      <c r="F128" s="12">
        <v>20</v>
      </c>
      <c r="G128" s="12">
        <f>VLOOKUP(A128,[2]Лист1!$A$1:$J$9811,7,0)</f>
        <v>0.17</v>
      </c>
      <c r="H128" s="12">
        <f>VLOOKUP(A128,[2]Лист1!$A$1:$J$9861,8,0)</f>
        <v>0.01</v>
      </c>
      <c r="I128" s="13">
        <f t="shared" si="5"/>
        <v>0</v>
      </c>
      <c r="J128" s="13">
        <f t="shared" si="6"/>
        <v>0.18000000000000002</v>
      </c>
      <c r="K128" s="13">
        <f t="shared" si="7"/>
        <v>0.18000000000000002</v>
      </c>
      <c r="L128" s="12"/>
      <c r="M128" s="12"/>
      <c r="BQ128" s="20" t="s">
        <v>244</v>
      </c>
      <c r="BR128" s="1">
        <v>160</v>
      </c>
      <c r="BU128" s="15" t="s">
        <v>201</v>
      </c>
    </row>
    <row r="129" spans="1:73" x14ac:dyDescent="0.25">
      <c r="A129" s="1" t="str">
        <f t="shared" si="4"/>
        <v>ფიჭვიVI20</v>
      </c>
      <c r="B129" s="1" t="s">
        <v>28</v>
      </c>
      <c r="C129" s="12">
        <v>103</v>
      </c>
      <c r="D129" s="12" t="s">
        <v>260</v>
      </c>
      <c r="E129" s="12"/>
      <c r="F129" s="12">
        <v>20</v>
      </c>
      <c r="G129" s="12">
        <f>VLOOKUP(A129,[2]Лист1!$A$1:$J$9811,7,0)</f>
        <v>0.17</v>
      </c>
      <c r="H129" s="12">
        <f>VLOOKUP(A129,[2]Лист1!$A$1:$J$9861,8,0)</f>
        <v>0.01</v>
      </c>
      <c r="I129" s="13">
        <f t="shared" si="5"/>
        <v>0</v>
      </c>
      <c r="J129" s="13">
        <f t="shared" si="6"/>
        <v>0.18000000000000002</v>
      </c>
      <c r="K129" s="13">
        <f t="shared" si="7"/>
        <v>0.18000000000000002</v>
      </c>
      <c r="L129" s="12"/>
      <c r="M129" s="12"/>
      <c r="BQ129" s="20" t="s">
        <v>245</v>
      </c>
      <c r="BR129" s="1">
        <v>170</v>
      </c>
      <c r="BU129" s="15" t="s">
        <v>202</v>
      </c>
    </row>
    <row r="130" spans="1:73" x14ac:dyDescent="0.25">
      <c r="A130" s="1" t="str">
        <f t="shared" si="4"/>
        <v>ფიჭვიVI20</v>
      </c>
      <c r="B130" s="1" t="s">
        <v>28</v>
      </c>
      <c r="C130" s="12">
        <v>104</v>
      </c>
      <c r="D130" s="12" t="s">
        <v>260</v>
      </c>
      <c r="E130" s="12"/>
      <c r="F130" s="12">
        <v>20</v>
      </c>
      <c r="G130" s="12">
        <f>VLOOKUP(A130,[2]Лист1!$A$1:$J$9811,7,0)</f>
        <v>0.17</v>
      </c>
      <c r="H130" s="12">
        <f>VLOOKUP(A130,[2]Лист1!$A$1:$J$9861,8,0)</f>
        <v>0.01</v>
      </c>
      <c r="I130" s="13">
        <f t="shared" si="5"/>
        <v>0</v>
      </c>
      <c r="J130" s="13">
        <f t="shared" si="6"/>
        <v>0.18000000000000002</v>
      </c>
      <c r="K130" s="13">
        <f t="shared" si="7"/>
        <v>0.18000000000000002</v>
      </c>
      <c r="L130" s="12"/>
      <c r="M130" s="12"/>
      <c r="BQ130" s="20" t="s">
        <v>246</v>
      </c>
      <c r="BR130" s="1">
        <v>180</v>
      </c>
      <c r="BU130" s="15" t="s">
        <v>203</v>
      </c>
    </row>
    <row r="131" spans="1:73" x14ac:dyDescent="0.25">
      <c r="A131" s="1" t="str">
        <f t="shared" si="4"/>
        <v>ფიჭვიVI20</v>
      </c>
      <c r="B131" s="1" t="s">
        <v>28</v>
      </c>
      <c r="C131" s="12">
        <v>105</v>
      </c>
      <c r="D131" s="12" t="s">
        <v>260</v>
      </c>
      <c r="E131" s="12"/>
      <c r="F131" s="12">
        <v>20</v>
      </c>
      <c r="G131" s="12">
        <f>VLOOKUP(A131,[2]Лист1!$A$1:$J$9811,7,0)</f>
        <v>0.17</v>
      </c>
      <c r="H131" s="12">
        <f>VLOOKUP(A131,[2]Лист1!$A$1:$J$9861,8,0)</f>
        <v>0.01</v>
      </c>
      <c r="I131" s="13">
        <f t="shared" si="5"/>
        <v>0</v>
      </c>
      <c r="J131" s="13">
        <f t="shared" si="6"/>
        <v>0.18000000000000002</v>
      </c>
      <c r="K131" s="13">
        <f t="shared" si="7"/>
        <v>0.18000000000000002</v>
      </c>
      <c r="L131" s="12"/>
      <c r="M131" s="12"/>
      <c r="BQ131" s="20" t="s">
        <v>247</v>
      </c>
      <c r="BR131" s="1">
        <v>190</v>
      </c>
      <c r="BU131" s="15" t="s">
        <v>204</v>
      </c>
    </row>
    <row r="132" spans="1:73" x14ac:dyDescent="0.25">
      <c r="A132" s="1" t="str">
        <f t="shared" si="4"/>
        <v>ფიჭვიVI48</v>
      </c>
      <c r="B132" s="1" t="s">
        <v>28</v>
      </c>
      <c r="C132" s="12">
        <v>106</v>
      </c>
      <c r="D132" s="12" t="s">
        <v>260</v>
      </c>
      <c r="E132" s="12"/>
      <c r="F132" s="12">
        <v>48</v>
      </c>
      <c r="G132" s="12">
        <f>VLOOKUP(A132,[2]Лист1!$A$1:$J$9811,7,0)</f>
        <v>1.35</v>
      </c>
      <c r="H132" s="12">
        <f>VLOOKUP(A132,[2]Лист1!$A$1:$J$9861,8,0)</f>
        <v>0.08</v>
      </c>
      <c r="I132" s="13">
        <f t="shared" si="5"/>
        <v>0</v>
      </c>
      <c r="J132" s="13">
        <f t="shared" si="6"/>
        <v>1.4300000000000002</v>
      </c>
      <c r="K132" s="13">
        <f t="shared" si="7"/>
        <v>1.4300000000000002</v>
      </c>
      <c r="L132" s="12"/>
      <c r="M132" s="12"/>
      <c r="BQ132" s="20" t="s">
        <v>248</v>
      </c>
      <c r="BR132" s="1">
        <v>200</v>
      </c>
      <c r="BU132" s="15" t="s">
        <v>79</v>
      </c>
    </row>
    <row r="133" spans="1:73" x14ac:dyDescent="0.25">
      <c r="A133" s="1" t="str">
        <f t="shared" si="4"/>
        <v>ფიჭვიVI36</v>
      </c>
      <c r="B133" s="1" t="s">
        <v>28</v>
      </c>
      <c r="C133" s="12">
        <v>107</v>
      </c>
      <c r="D133" s="12" t="s">
        <v>260</v>
      </c>
      <c r="E133" s="12"/>
      <c r="F133" s="12">
        <v>36</v>
      </c>
      <c r="G133" s="12">
        <f>VLOOKUP(A133,[2]Лист1!$A$1:$J$9811,7,0)</f>
        <v>0.69</v>
      </c>
      <c r="H133" s="12">
        <f>VLOOKUP(A133,[2]Лист1!$A$1:$J$9861,8,0)</f>
        <v>0.04</v>
      </c>
      <c r="I133" s="13">
        <f t="shared" si="5"/>
        <v>0</v>
      </c>
      <c r="J133" s="13">
        <f t="shared" si="6"/>
        <v>0.73</v>
      </c>
      <c r="K133" s="13">
        <f t="shared" si="7"/>
        <v>0.73</v>
      </c>
      <c r="L133" s="12"/>
      <c r="M133" s="12"/>
      <c r="BQ133" s="20" t="s">
        <v>249</v>
      </c>
      <c r="BR133" s="1">
        <v>210</v>
      </c>
      <c r="BU133" s="15" t="s">
        <v>205</v>
      </c>
    </row>
    <row r="134" spans="1:73" x14ac:dyDescent="0.25">
      <c r="A134" s="1" t="str">
        <f t="shared" si="4"/>
        <v>ფიჭვიVI48</v>
      </c>
      <c r="B134" s="1" t="s">
        <v>28</v>
      </c>
      <c r="C134" s="12">
        <v>108</v>
      </c>
      <c r="D134" s="12" t="s">
        <v>260</v>
      </c>
      <c r="E134" s="12"/>
      <c r="F134" s="12">
        <v>48</v>
      </c>
      <c r="G134" s="12">
        <f>VLOOKUP(A134,[2]Лист1!$A$1:$J$9811,7,0)</f>
        <v>1.35</v>
      </c>
      <c r="H134" s="12">
        <f>VLOOKUP(A134,[2]Лист1!$A$1:$J$9861,8,0)</f>
        <v>0.08</v>
      </c>
      <c r="I134" s="13">
        <f t="shared" si="5"/>
        <v>0</v>
      </c>
      <c r="J134" s="13">
        <f t="shared" si="6"/>
        <v>1.4300000000000002</v>
      </c>
      <c r="K134" s="13">
        <f t="shared" si="7"/>
        <v>1.4300000000000002</v>
      </c>
      <c r="L134" s="12"/>
      <c r="M134" s="12"/>
      <c r="BQ134" s="20" t="s">
        <v>250</v>
      </c>
      <c r="BR134" s="1">
        <v>220</v>
      </c>
      <c r="BU134" s="15" t="s">
        <v>84</v>
      </c>
    </row>
    <row r="135" spans="1:73" x14ac:dyDescent="0.25">
      <c r="A135" s="1" t="str">
        <f t="shared" si="4"/>
        <v>ფიჭვიVI40</v>
      </c>
      <c r="B135" s="1" t="s">
        <v>28</v>
      </c>
      <c r="C135" s="12">
        <v>109</v>
      </c>
      <c r="D135" s="12" t="s">
        <v>260</v>
      </c>
      <c r="E135" s="12"/>
      <c r="F135" s="12">
        <v>40</v>
      </c>
      <c r="G135" s="12">
        <f>VLOOKUP(A135,[2]Лист1!$A$1:$J$9811,7,0)</f>
        <v>0.88</v>
      </c>
      <c r="H135" s="12">
        <f>VLOOKUP(A135,[2]Лист1!$A$1:$J$9861,8,0)</f>
        <v>0.05</v>
      </c>
      <c r="I135" s="13">
        <f t="shared" si="5"/>
        <v>0</v>
      </c>
      <c r="J135" s="13">
        <f t="shared" si="6"/>
        <v>0.93</v>
      </c>
      <c r="K135" s="13">
        <f t="shared" si="7"/>
        <v>0.93</v>
      </c>
      <c r="L135" s="12"/>
      <c r="M135" s="12"/>
      <c r="BQ135" s="20"/>
      <c r="BR135" s="1">
        <v>230</v>
      </c>
      <c r="BU135" s="15" t="s">
        <v>206</v>
      </c>
    </row>
    <row r="136" spans="1:73" x14ac:dyDescent="0.25">
      <c r="A136" s="1" t="str">
        <f t="shared" si="4"/>
        <v>ფიჭვიVI24</v>
      </c>
      <c r="B136" s="1" t="s">
        <v>28</v>
      </c>
      <c r="C136" s="12">
        <v>110</v>
      </c>
      <c r="D136" s="12" t="s">
        <v>260</v>
      </c>
      <c r="E136" s="12"/>
      <c r="F136" s="12">
        <v>24</v>
      </c>
      <c r="G136" s="12">
        <f>VLOOKUP(A136,[2]Лист1!$A$1:$J$9811,7,0)</f>
        <v>0.31</v>
      </c>
      <c r="H136" s="12">
        <f>VLOOKUP(A136,[2]Лист1!$A$1:$J$9861,8,0)</f>
        <v>0.02</v>
      </c>
      <c r="I136" s="13">
        <f t="shared" si="5"/>
        <v>0</v>
      </c>
      <c r="J136" s="13">
        <f t="shared" si="6"/>
        <v>0.33</v>
      </c>
      <c r="K136" s="13">
        <f t="shared" si="7"/>
        <v>0.33</v>
      </c>
      <c r="L136" s="12"/>
      <c r="M136" s="12"/>
      <c r="BQ136" s="20"/>
      <c r="BR136" s="1">
        <v>240</v>
      </c>
      <c r="BU136" s="15" t="s">
        <v>207</v>
      </c>
    </row>
    <row r="137" spans="1:73" x14ac:dyDescent="0.25">
      <c r="A137" s="1" t="str">
        <f t="shared" si="4"/>
        <v>ფიჭვიVI32</v>
      </c>
      <c r="B137" s="1" t="s">
        <v>28</v>
      </c>
      <c r="C137" s="12">
        <v>111</v>
      </c>
      <c r="D137" s="12" t="s">
        <v>260</v>
      </c>
      <c r="E137" s="12"/>
      <c r="F137" s="12">
        <v>32</v>
      </c>
      <c r="G137" s="12">
        <f>VLOOKUP(A137,[2]Лист1!$A$1:$J$9811,7,0)</f>
        <v>0.53</v>
      </c>
      <c r="H137" s="12">
        <f>VLOOKUP(A137,[2]Лист1!$A$1:$J$9861,8,0)</f>
        <v>0.03</v>
      </c>
      <c r="I137" s="13">
        <f t="shared" si="5"/>
        <v>0</v>
      </c>
      <c r="J137" s="13">
        <f t="shared" si="6"/>
        <v>0.56000000000000005</v>
      </c>
      <c r="K137" s="13">
        <f t="shared" si="7"/>
        <v>0.56000000000000005</v>
      </c>
      <c r="L137" s="12"/>
      <c r="M137" s="12"/>
      <c r="BQ137" s="20"/>
      <c r="BR137" s="1">
        <v>250</v>
      </c>
      <c r="BU137" s="15" t="s">
        <v>208</v>
      </c>
    </row>
    <row r="138" spans="1:73" x14ac:dyDescent="0.25">
      <c r="A138" s="1" t="str">
        <f t="shared" si="4"/>
        <v>ფიჭვიVI12</v>
      </c>
      <c r="B138" s="1" t="s">
        <v>28</v>
      </c>
      <c r="C138" s="12">
        <v>112</v>
      </c>
      <c r="D138" s="12" t="s">
        <v>260</v>
      </c>
      <c r="E138" s="12"/>
      <c r="F138" s="12">
        <v>12</v>
      </c>
      <c r="G138" s="12">
        <f>VLOOKUP(A138,[2]Лист1!$A$1:$J$9811,7,0)</f>
        <v>0.06</v>
      </c>
      <c r="H138" s="12">
        <f>VLOOKUP(A138,[2]Лист1!$A$1:$J$9861,8,0)</f>
        <v>0</v>
      </c>
      <c r="I138" s="13">
        <f t="shared" si="5"/>
        <v>0</v>
      </c>
      <c r="J138" s="13">
        <f t="shared" si="6"/>
        <v>0.06</v>
      </c>
      <c r="K138" s="13">
        <f t="shared" si="7"/>
        <v>0.06</v>
      </c>
      <c r="L138" s="12"/>
      <c r="M138" s="12"/>
      <c r="BQ138" s="20"/>
      <c r="BR138" s="1">
        <v>260</v>
      </c>
      <c r="BU138" s="15" t="s">
        <v>209</v>
      </c>
    </row>
    <row r="139" spans="1:73" x14ac:dyDescent="0.25">
      <c r="A139" s="1" t="str">
        <f t="shared" si="4"/>
        <v>ფიჭვიVI12</v>
      </c>
      <c r="B139" s="1" t="s">
        <v>28</v>
      </c>
      <c r="C139" s="12">
        <v>113</v>
      </c>
      <c r="D139" s="12" t="s">
        <v>260</v>
      </c>
      <c r="E139" s="12"/>
      <c r="F139" s="12">
        <v>12</v>
      </c>
      <c r="G139" s="12">
        <f>VLOOKUP(A139,[2]Лист1!$A$1:$J$9811,7,0)</f>
        <v>0.06</v>
      </c>
      <c r="H139" s="12">
        <f>VLOOKUP(A139,[2]Лист1!$A$1:$J$9861,8,0)</f>
        <v>0</v>
      </c>
      <c r="I139" s="13">
        <f t="shared" si="5"/>
        <v>0</v>
      </c>
      <c r="J139" s="13">
        <f t="shared" si="6"/>
        <v>0.06</v>
      </c>
      <c r="K139" s="13">
        <f t="shared" si="7"/>
        <v>0.06</v>
      </c>
      <c r="L139" s="12"/>
      <c r="M139" s="12"/>
      <c r="BQ139" s="20"/>
      <c r="BR139" s="1">
        <v>270</v>
      </c>
      <c r="BU139" s="15" t="s">
        <v>210</v>
      </c>
    </row>
    <row r="140" spans="1:73" x14ac:dyDescent="0.25">
      <c r="A140" s="1" t="str">
        <f t="shared" si="4"/>
        <v>ფიჭვიVI8</v>
      </c>
      <c r="B140" s="1" t="s">
        <v>28</v>
      </c>
      <c r="C140" s="12">
        <v>114</v>
      </c>
      <c r="D140" s="12" t="s">
        <v>260</v>
      </c>
      <c r="E140" s="12"/>
      <c r="F140" s="12">
        <v>8</v>
      </c>
      <c r="G140" s="12">
        <f>VLOOKUP(A140,[2]Лист1!$A$1:$J$9811,7,0)</f>
        <v>0.02</v>
      </c>
      <c r="H140" s="12">
        <f>VLOOKUP(A140,[2]Лист1!$A$1:$J$9861,8,0)</f>
        <v>0</v>
      </c>
      <c r="I140" s="13">
        <f t="shared" si="5"/>
        <v>0</v>
      </c>
      <c r="J140" s="13">
        <f t="shared" si="6"/>
        <v>0.02</v>
      </c>
      <c r="K140" s="13">
        <f t="shared" si="7"/>
        <v>0.02</v>
      </c>
      <c r="L140" s="12"/>
      <c r="M140" s="12"/>
      <c r="BQ140" s="20"/>
      <c r="BR140" s="1">
        <v>280</v>
      </c>
      <c r="BU140" s="15" t="s">
        <v>211</v>
      </c>
    </row>
    <row r="141" spans="1:73" x14ac:dyDescent="0.25">
      <c r="A141" s="1" t="str">
        <f t="shared" si="4"/>
        <v>ფიჭვიVI16</v>
      </c>
      <c r="B141" s="1" t="s">
        <v>28</v>
      </c>
      <c r="C141" s="12">
        <v>115</v>
      </c>
      <c r="D141" s="12" t="s">
        <v>260</v>
      </c>
      <c r="E141" s="12"/>
      <c r="F141" s="12">
        <v>16</v>
      </c>
      <c r="G141" s="12">
        <f>VLOOKUP(A141,[2]Лист1!$A$1:$J$9811,7,0)</f>
        <v>0.11</v>
      </c>
      <c r="H141" s="12">
        <f>VLOOKUP(A141,[2]Лист1!$A$1:$J$9861,8,0)</f>
        <v>0.01</v>
      </c>
      <c r="I141" s="13">
        <f t="shared" si="5"/>
        <v>0</v>
      </c>
      <c r="J141" s="13">
        <f t="shared" si="6"/>
        <v>0.12</v>
      </c>
      <c r="K141" s="13">
        <f t="shared" si="7"/>
        <v>0.12</v>
      </c>
      <c r="L141" s="12"/>
      <c r="M141" s="12"/>
      <c r="BQ141" s="20"/>
      <c r="BR141" s="1">
        <v>290</v>
      </c>
      <c r="BU141" s="15" t="s">
        <v>212</v>
      </c>
    </row>
    <row r="142" spans="1:73" x14ac:dyDescent="0.25">
      <c r="A142" s="1" t="str">
        <f t="shared" si="4"/>
        <v>ფიჭვიVI16</v>
      </c>
      <c r="B142" s="1" t="s">
        <v>28</v>
      </c>
      <c r="C142" s="12">
        <v>116</v>
      </c>
      <c r="D142" s="12" t="s">
        <v>260</v>
      </c>
      <c r="E142" s="12"/>
      <c r="F142" s="12">
        <v>16</v>
      </c>
      <c r="G142" s="12">
        <f>VLOOKUP(A142,[2]Лист1!$A$1:$J$9811,7,0)</f>
        <v>0.11</v>
      </c>
      <c r="H142" s="12">
        <f>VLOOKUP(A142,[2]Лист1!$A$1:$J$9861,8,0)</f>
        <v>0.01</v>
      </c>
      <c r="I142" s="13">
        <f t="shared" si="5"/>
        <v>0</v>
      </c>
      <c r="J142" s="13">
        <f t="shared" si="6"/>
        <v>0.12</v>
      </c>
      <c r="K142" s="13">
        <f t="shared" si="7"/>
        <v>0.12</v>
      </c>
      <c r="L142" s="12"/>
      <c r="M142" s="12"/>
      <c r="BQ142" s="20"/>
      <c r="BR142" s="1">
        <v>300</v>
      </c>
      <c r="BU142" s="15" t="s">
        <v>213</v>
      </c>
    </row>
    <row r="143" spans="1:73" x14ac:dyDescent="0.25">
      <c r="A143" s="1" t="str">
        <f t="shared" si="4"/>
        <v>ფიჭვიVI12</v>
      </c>
      <c r="B143" s="1" t="s">
        <v>28</v>
      </c>
      <c r="C143" s="12">
        <v>117</v>
      </c>
      <c r="D143" s="12" t="s">
        <v>260</v>
      </c>
      <c r="E143" s="12"/>
      <c r="F143" s="12">
        <v>12</v>
      </c>
      <c r="G143" s="12">
        <f>VLOOKUP(A143,[2]Лист1!$A$1:$J$9811,7,0)</f>
        <v>0.06</v>
      </c>
      <c r="H143" s="12">
        <f>VLOOKUP(A143,[2]Лист1!$A$1:$J$9861,8,0)</f>
        <v>0</v>
      </c>
      <c r="I143" s="13">
        <f t="shared" si="5"/>
        <v>0</v>
      </c>
      <c r="J143" s="13">
        <f t="shared" si="6"/>
        <v>0.06</v>
      </c>
      <c r="K143" s="13">
        <f t="shared" si="7"/>
        <v>0.06</v>
      </c>
      <c r="L143" s="12"/>
      <c r="M143" s="12"/>
      <c r="BQ143" s="20"/>
      <c r="BR143" s="1">
        <v>310</v>
      </c>
      <c r="BU143" s="15" t="s">
        <v>214</v>
      </c>
    </row>
    <row r="144" spans="1:73" x14ac:dyDescent="0.25">
      <c r="A144" s="1" t="str">
        <f t="shared" si="4"/>
        <v>ფიჭვიVI16</v>
      </c>
      <c r="B144" s="1" t="s">
        <v>28</v>
      </c>
      <c r="C144" s="12">
        <v>118</v>
      </c>
      <c r="D144" s="12" t="s">
        <v>260</v>
      </c>
      <c r="E144" s="12"/>
      <c r="F144" s="12">
        <v>16</v>
      </c>
      <c r="G144" s="12">
        <f>VLOOKUP(A144,[2]Лист1!$A$1:$J$9811,7,0)</f>
        <v>0.11</v>
      </c>
      <c r="H144" s="12">
        <f>VLOOKUP(A144,[2]Лист1!$A$1:$J$9861,8,0)</f>
        <v>0.01</v>
      </c>
      <c r="I144" s="13">
        <f t="shared" si="5"/>
        <v>0</v>
      </c>
      <c r="J144" s="13">
        <f t="shared" si="6"/>
        <v>0.12</v>
      </c>
      <c r="K144" s="13">
        <f t="shared" si="7"/>
        <v>0.12</v>
      </c>
      <c r="L144" s="12"/>
      <c r="M144" s="12"/>
      <c r="BQ144" s="20"/>
      <c r="BR144" s="1">
        <v>320</v>
      </c>
      <c r="BU144" s="15" t="s">
        <v>215</v>
      </c>
    </row>
    <row r="145" spans="1:73" x14ac:dyDescent="0.25">
      <c r="A145" s="1" t="str">
        <f t="shared" si="4"/>
        <v>ფიჭვიVI12</v>
      </c>
      <c r="B145" s="1" t="s">
        <v>28</v>
      </c>
      <c r="C145" s="12">
        <v>119</v>
      </c>
      <c r="D145" s="12" t="s">
        <v>260</v>
      </c>
      <c r="E145" s="12"/>
      <c r="F145" s="12">
        <v>12</v>
      </c>
      <c r="G145" s="12">
        <f>VLOOKUP(A145,[2]Лист1!$A$1:$J$9811,7,0)</f>
        <v>0.06</v>
      </c>
      <c r="H145" s="12">
        <f>VLOOKUP(A145,[2]Лист1!$A$1:$J$9861,8,0)</f>
        <v>0</v>
      </c>
      <c r="I145" s="13">
        <f t="shared" si="5"/>
        <v>0</v>
      </c>
      <c r="J145" s="13">
        <f t="shared" si="6"/>
        <v>0.06</v>
      </c>
      <c r="K145" s="13">
        <f t="shared" si="7"/>
        <v>0.06</v>
      </c>
      <c r="L145" s="12"/>
      <c r="M145" s="12"/>
      <c r="BQ145" s="20"/>
      <c r="BR145" s="1">
        <v>330</v>
      </c>
      <c r="BU145" s="15" t="s">
        <v>216</v>
      </c>
    </row>
    <row r="146" spans="1:73" x14ac:dyDescent="0.25">
      <c r="A146" s="1" t="str">
        <f t="shared" si="4"/>
        <v>ფიჭვიVI8</v>
      </c>
      <c r="B146" s="1" t="s">
        <v>28</v>
      </c>
      <c r="C146" s="12">
        <v>120</v>
      </c>
      <c r="D146" s="12" t="s">
        <v>260</v>
      </c>
      <c r="E146" s="12"/>
      <c r="F146" s="12">
        <v>8</v>
      </c>
      <c r="G146" s="12">
        <f>VLOOKUP(A146,[2]Лист1!$A$1:$J$9811,7,0)</f>
        <v>0.02</v>
      </c>
      <c r="H146" s="12">
        <f>VLOOKUP(A146,[2]Лист1!$A$1:$J$9861,8,0)</f>
        <v>0</v>
      </c>
      <c r="I146" s="13">
        <f t="shared" si="5"/>
        <v>0</v>
      </c>
      <c r="J146" s="13">
        <f t="shared" si="6"/>
        <v>0.02</v>
      </c>
      <c r="K146" s="13">
        <f t="shared" si="7"/>
        <v>0.02</v>
      </c>
      <c r="L146" s="12"/>
      <c r="M146" s="12"/>
      <c r="BQ146" s="20"/>
      <c r="BR146" s="1">
        <v>340</v>
      </c>
      <c r="BU146" s="15" t="s">
        <v>217</v>
      </c>
    </row>
    <row r="147" spans="1:73" x14ac:dyDescent="0.25">
      <c r="A147" s="1" t="str">
        <f t="shared" si="4"/>
        <v>ფიჭვიVI8</v>
      </c>
      <c r="B147" s="1" t="s">
        <v>28</v>
      </c>
      <c r="C147" s="12">
        <v>121</v>
      </c>
      <c r="D147" s="12" t="s">
        <v>260</v>
      </c>
      <c r="E147" s="12"/>
      <c r="F147" s="12">
        <v>8</v>
      </c>
      <c r="G147" s="12">
        <f>VLOOKUP(A147,[2]Лист1!$A$1:$J$9811,7,0)</f>
        <v>0.02</v>
      </c>
      <c r="H147" s="12">
        <f>VLOOKUP(A147,[2]Лист1!$A$1:$J$9861,8,0)</f>
        <v>0</v>
      </c>
      <c r="I147" s="13">
        <f t="shared" si="5"/>
        <v>0</v>
      </c>
      <c r="J147" s="13">
        <f t="shared" si="6"/>
        <v>0.02</v>
      </c>
      <c r="K147" s="13">
        <f t="shared" si="7"/>
        <v>0.02</v>
      </c>
      <c r="L147" s="12"/>
      <c r="M147" s="12"/>
      <c r="BQ147" s="20"/>
      <c r="BR147" s="1">
        <v>350</v>
      </c>
      <c r="BU147" s="15" t="s">
        <v>218</v>
      </c>
    </row>
    <row r="148" spans="1:73" x14ac:dyDescent="0.25">
      <c r="A148" s="1" t="str">
        <f t="shared" si="4"/>
        <v>ფიჭვიVI8</v>
      </c>
      <c r="B148" s="1" t="s">
        <v>28</v>
      </c>
      <c r="C148" s="12">
        <v>122</v>
      </c>
      <c r="D148" s="12" t="s">
        <v>260</v>
      </c>
      <c r="E148" s="12"/>
      <c r="F148" s="12">
        <v>8</v>
      </c>
      <c r="G148" s="12">
        <f>VLOOKUP(A148,[2]Лист1!$A$1:$J$9811,7,0)</f>
        <v>0.02</v>
      </c>
      <c r="H148" s="12">
        <f>VLOOKUP(A148,[2]Лист1!$A$1:$J$9861,8,0)</f>
        <v>0</v>
      </c>
      <c r="I148" s="13">
        <f t="shared" si="5"/>
        <v>0</v>
      </c>
      <c r="J148" s="13">
        <f t="shared" si="6"/>
        <v>0.02</v>
      </c>
      <c r="K148" s="13">
        <f t="shared" si="7"/>
        <v>0.02</v>
      </c>
      <c r="L148" s="12"/>
      <c r="M148" s="12"/>
      <c r="BR148" s="1">
        <v>360</v>
      </c>
      <c r="BU148" s="15" t="s">
        <v>219</v>
      </c>
    </row>
    <row r="149" spans="1:73" x14ac:dyDescent="0.25">
      <c r="A149" s="1" t="str">
        <f t="shared" si="4"/>
        <v>ფიჭვიVI8</v>
      </c>
      <c r="B149" s="1" t="s">
        <v>28</v>
      </c>
      <c r="C149" s="12">
        <v>123</v>
      </c>
      <c r="D149" s="12" t="s">
        <v>260</v>
      </c>
      <c r="E149" s="12"/>
      <c r="F149" s="12">
        <v>8</v>
      </c>
      <c r="G149" s="12">
        <f>VLOOKUP(A149,[2]Лист1!$A$1:$J$9811,7,0)</f>
        <v>0.02</v>
      </c>
      <c r="H149" s="12">
        <f>VLOOKUP(A149,[2]Лист1!$A$1:$J$9861,8,0)</f>
        <v>0</v>
      </c>
      <c r="I149" s="13">
        <f t="shared" si="5"/>
        <v>0</v>
      </c>
      <c r="J149" s="13">
        <f t="shared" si="6"/>
        <v>0.02</v>
      </c>
      <c r="K149" s="13">
        <f t="shared" si="7"/>
        <v>0.02</v>
      </c>
      <c r="L149" s="12"/>
      <c r="M149" s="12"/>
      <c r="BR149" s="1">
        <v>370</v>
      </c>
      <c r="BU149" s="15" t="s">
        <v>220</v>
      </c>
    </row>
    <row r="150" spans="1:73" x14ac:dyDescent="0.25">
      <c r="A150" s="1" t="str">
        <f t="shared" si="4"/>
        <v>ფიჭვიVI8</v>
      </c>
      <c r="B150" s="1" t="s">
        <v>28</v>
      </c>
      <c r="C150" s="12">
        <v>124</v>
      </c>
      <c r="D150" s="12" t="s">
        <v>260</v>
      </c>
      <c r="E150" s="12"/>
      <c r="F150" s="12">
        <v>8</v>
      </c>
      <c r="G150" s="12">
        <f>VLOOKUP(A150,[2]Лист1!$A$1:$J$9811,7,0)</f>
        <v>0.02</v>
      </c>
      <c r="H150" s="12">
        <f>VLOOKUP(A150,[2]Лист1!$A$1:$J$9861,8,0)</f>
        <v>0</v>
      </c>
      <c r="I150" s="13">
        <f t="shared" si="5"/>
        <v>0</v>
      </c>
      <c r="J150" s="13">
        <f t="shared" si="6"/>
        <v>0.02</v>
      </c>
      <c r="K150" s="13">
        <f t="shared" si="7"/>
        <v>0.02</v>
      </c>
      <c r="L150" s="12"/>
      <c r="M150" s="12"/>
      <c r="BR150" s="1">
        <v>380</v>
      </c>
      <c r="BU150" s="15" t="s">
        <v>221</v>
      </c>
    </row>
    <row r="151" spans="1:73" x14ac:dyDescent="0.25">
      <c r="A151" s="1" t="str">
        <f t="shared" si="4"/>
        <v>ფიჭვიVI12</v>
      </c>
      <c r="B151" s="1" t="s">
        <v>28</v>
      </c>
      <c r="C151" s="12">
        <v>125</v>
      </c>
      <c r="D151" s="12" t="s">
        <v>260</v>
      </c>
      <c r="E151" s="12"/>
      <c r="F151" s="12">
        <v>12</v>
      </c>
      <c r="G151" s="12">
        <f>VLOOKUP(A151,[2]Лист1!$A$1:$J$9811,7,0)</f>
        <v>0.06</v>
      </c>
      <c r="H151" s="12">
        <f>VLOOKUP(A151,[2]Лист1!$A$1:$J$9861,8,0)</f>
        <v>0</v>
      </c>
      <c r="I151" s="13">
        <f t="shared" si="5"/>
        <v>0</v>
      </c>
      <c r="J151" s="13">
        <f t="shared" si="6"/>
        <v>0.06</v>
      </c>
      <c r="K151" s="13">
        <f t="shared" si="7"/>
        <v>0.06</v>
      </c>
      <c r="L151" s="12"/>
      <c r="M151" s="12"/>
      <c r="BR151" s="1">
        <v>390</v>
      </c>
      <c r="BU151" s="15" t="s">
        <v>222</v>
      </c>
    </row>
    <row r="152" spans="1:73" x14ac:dyDescent="0.25">
      <c r="A152" s="1" t="str">
        <f t="shared" si="4"/>
        <v>ფიჭვიVI12</v>
      </c>
      <c r="B152" s="1" t="s">
        <v>28</v>
      </c>
      <c r="C152" s="12">
        <v>126</v>
      </c>
      <c r="D152" s="12" t="s">
        <v>260</v>
      </c>
      <c r="E152" s="12"/>
      <c r="F152" s="12">
        <v>12</v>
      </c>
      <c r="G152" s="12">
        <f>VLOOKUP(A152,[2]Лист1!$A$1:$J$9811,7,0)</f>
        <v>0.06</v>
      </c>
      <c r="H152" s="12">
        <f>VLOOKUP(A152,[2]Лист1!$A$1:$J$9861,8,0)</f>
        <v>0</v>
      </c>
      <c r="I152" s="13">
        <f t="shared" si="5"/>
        <v>0</v>
      </c>
      <c r="J152" s="13">
        <f t="shared" si="6"/>
        <v>0.06</v>
      </c>
      <c r="K152" s="13">
        <f t="shared" si="7"/>
        <v>0.06</v>
      </c>
      <c r="L152" s="12"/>
      <c r="M152" s="12"/>
      <c r="BR152" s="1">
        <v>400</v>
      </c>
      <c r="BU152" s="15" t="s">
        <v>223</v>
      </c>
    </row>
    <row r="153" spans="1:73" x14ac:dyDescent="0.25">
      <c r="A153" s="1" t="str">
        <f t="shared" si="4"/>
        <v>ფიჭვიVI12</v>
      </c>
      <c r="B153" s="1" t="s">
        <v>28</v>
      </c>
      <c r="C153" s="12">
        <v>127</v>
      </c>
      <c r="D153" s="12" t="s">
        <v>260</v>
      </c>
      <c r="E153" s="12"/>
      <c r="F153" s="12">
        <v>12</v>
      </c>
      <c r="G153" s="12">
        <f>VLOOKUP(A153,[2]Лист1!$A$1:$J$9811,7,0)</f>
        <v>0.06</v>
      </c>
      <c r="H153" s="12">
        <f>VLOOKUP(A153,[2]Лист1!$A$1:$J$9861,8,0)</f>
        <v>0</v>
      </c>
      <c r="I153" s="13">
        <f t="shared" si="5"/>
        <v>0</v>
      </c>
      <c r="J153" s="13">
        <f t="shared" si="6"/>
        <v>0.06</v>
      </c>
      <c r="K153" s="13">
        <f t="shared" si="7"/>
        <v>0.06</v>
      </c>
      <c r="L153" s="12"/>
      <c r="M153" s="12"/>
      <c r="BR153" s="1">
        <v>410</v>
      </c>
      <c r="BU153" s="15" t="s">
        <v>224</v>
      </c>
    </row>
    <row r="154" spans="1:73" x14ac:dyDescent="0.25">
      <c r="A154" s="1" t="str">
        <f t="shared" si="4"/>
        <v>ფიჭვიVI8</v>
      </c>
      <c r="B154" s="1" t="s">
        <v>28</v>
      </c>
      <c r="C154" s="12">
        <v>128</v>
      </c>
      <c r="D154" s="12" t="s">
        <v>260</v>
      </c>
      <c r="E154" s="12"/>
      <c r="F154" s="12">
        <v>8</v>
      </c>
      <c r="G154" s="12">
        <f>VLOOKUP(A154,[2]Лист1!$A$1:$J$9811,7,0)</f>
        <v>0.02</v>
      </c>
      <c r="H154" s="12">
        <f>VLOOKUP(A154,[2]Лист1!$A$1:$J$9861,8,0)</f>
        <v>0</v>
      </c>
      <c r="I154" s="13">
        <f t="shared" si="5"/>
        <v>0</v>
      </c>
      <c r="J154" s="13">
        <f t="shared" si="6"/>
        <v>0.02</v>
      </c>
      <c r="K154" s="13">
        <f t="shared" si="7"/>
        <v>0.02</v>
      </c>
      <c r="L154" s="12"/>
      <c r="M154" s="12"/>
      <c r="BR154" s="1">
        <v>420</v>
      </c>
      <c r="BU154" s="15" t="s">
        <v>225</v>
      </c>
    </row>
    <row r="155" spans="1:73" x14ac:dyDescent="0.25">
      <c r="A155" s="1" t="str">
        <f t="shared" si="4"/>
        <v>ფიჭვიVI12</v>
      </c>
      <c r="B155" s="1" t="s">
        <v>28</v>
      </c>
      <c r="C155" s="12">
        <v>129</v>
      </c>
      <c r="D155" s="12" t="s">
        <v>260</v>
      </c>
      <c r="E155" s="12"/>
      <c r="F155" s="12">
        <v>12</v>
      </c>
      <c r="G155" s="12">
        <f>VLOOKUP(A155,[2]Лист1!$A$1:$J$9811,7,0)</f>
        <v>0.06</v>
      </c>
      <c r="H155" s="12">
        <f>VLOOKUP(A155,[2]Лист1!$A$1:$J$9861,8,0)</f>
        <v>0</v>
      </c>
      <c r="I155" s="13">
        <f t="shared" si="5"/>
        <v>0</v>
      </c>
      <c r="J155" s="13">
        <f t="shared" si="6"/>
        <v>0.06</v>
      </c>
      <c r="K155" s="13">
        <f t="shared" si="7"/>
        <v>0.06</v>
      </c>
      <c r="L155" s="12"/>
      <c r="M155" s="12"/>
      <c r="BR155" s="1">
        <v>430</v>
      </c>
      <c r="BU155" s="15" t="s">
        <v>226</v>
      </c>
    </row>
    <row r="156" spans="1:73" x14ac:dyDescent="0.25">
      <c r="A156" s="1" t="str">
        <f t="shared" ref="A156:A158" si="8">D156&amp;B156&amp;E156&amp;F156</f>
        <v>ფიჭვიVI8</v>
      </c>
      <c r="B156" s="1" t="s">
        <v>28</v>
      </c>
      <c r="C156" s="12">
        <v>130</v>
      </c>
      <c r="D156" s="12" t="s">
        <v>260</v>
      </c>
      <c r="E156" s="12"/>
      <c r="F156" s="12">
        <v>8</v>
      </c>
      <c r="G156" s="12">
        <f>VLOOKUP(A156,[2]Лист1!$A$1:$J$9811,7,0)</f>
        <v>0.02</v>
      </c>
      <c r="H156" s="12">
        <f>VLOOKUP(A156,[2]Лист1!$A$1:$J$9861,8,0)</f>
        <v>0</v>
      </c>
      <c r="I156" s="13">
        <f t="shared" ref="I156:I158" si="9">IF(E156&gt;0,(G156+H156),0)</f>
        <v>0</v>
      </c>
      <c r="J156" s="13">
        <f t="shared" ref="J156:J158" si="10">IF(F156&gt;0,(G156+H156),0)</f>
        <v>0.02</v>
      </c>
      <c r="K156" s="13">
        <f t="shared" ref="K156:K158" si="11">I156+J156</f>
        <v>0.02</v>
      </c>
      <c r="L156" s="12"/>
      <c r="M156" s="12"/>
      <c r="BR156" s="1">
        <v>440</v>
      </c>
      <c r="BU156" s="15" t="s">
        <v>227</v>
      </c>
    </row>
    <row r="157" spans="1:73" x14ac:dyDescent="0.25">
      <c r="A157" s="1" t="str">
        <f t="shared" si="8"/>
        <v>ფიჭვიVI8</v>
      </c>
      <c r="B157" s="1" t="s">
        <v>28</v>
      </c>
      <c r="C157" s="12">
        <v>131</v>
      </c>
      <c r="D157" s="12" t="s">
        <v>260</v>
      </c>
      <c r="E157" s="12"/>
      <c r="F157" s="12">
        <v>8</v>
      </c>
      <c r="G157" s="12">
        <f>VLOOKUP(A157,[2]Лист1!$A$1:$J$9811,7,0)</f>
        <v>0.02</v>
      </c>
      <c r="H157" s="12">
        <f>VLOOKUP(A157,[2]Лист1!$A$1:$J$9861,8,0)</f>
        <v>0</v>
      </c>
      <c r="I157" s="13">
        <f t="shared" si="9"/>
        <v>0</v>
      </c>
      <c r="J157" s="13">
        <f t="shared" si="10"/>
        <v>0.02</v>
      </c>
      <c r="K157" s="13">
        <f t="shared" si="11"/>
        <v>0.02</v>
      </c>
      <c r="L157" s="12"/>
      <c r="M157" s="12"/>
      <c r="BR157" s="1">
        <v>450</v>
      </c>
      <c r="BU157" s="15" t="s">
        <v>80</v>
      </c>
    </row>
    <row r="158" spans="1:73" x14ac:dyDescent="0.25">
      <c r="A158" s="1" t="str">
        <f t="shared" si="8"/>
        <v>ფიჭვიVI16</v>
      </c>
      <c r="B158" s="1" t="s">
        <v>28</v>
      </c>
      <c r="C158" s="12">
        <v>132</v>
      </c>
      <c r="D158" s="12" t="s">
        <v>260</v>
      </c>
      <c r="E158" s="12"/>
      <c r="F158" s="12">
        <v>16</v>
      </c>
      <c r="G158" s="12">
        <f>VLOOKUP(A158,[2]Лист1!$A$1:$J$9811,7,0)</f>
        <v>0.11</v>
      </c>
      <c r="H158" s="12">
        <f>VLOOKUP(A158,[2]Лист1!$A$1:$J$9861,8,0)</f>
        <v>0.01</v>
      </c>
      <c r="I158" s="13">
        <f t="shared" si="9"/>
        <v>0</v>
      </c>
      <c r="J158" s="13">
        <f t="shared" si="10"/>
        <v>0.12</v>
      </c>
      <c r="K158" s="13">
        <f t="shared" si="11"/>
        <v>0.12</v>
      </c>
      <c r="L158" s="12"/>
      <c r="M158" s="12"/>
      <c r="BR158" s="1">
        <v>460</v>
      </c>
      <c r="BU158" s="15" t="s">
        <v>228</v>
      </c>
    </row>
    <row r="159" spans="1:73" x14ac:dyDescent="0.25"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</row>
    <row r="160" spans="1:73" x14ac:dyDescent="0.25">
      <c r="C160" s="65" t="s">
        <v>96</v>
      </c>
      <c r="D160" s="66"/>
      <c r="E160" s="67"/>
      <c r="F160" s="12"/>
      <c r="G160" s="12"/>
      <c r="H160" s="12"/>
      <c r="I160" s="13">
        <f>SUM(I27:I159)</f>
        <v>0</v>
      </c>
      <c r="J160" s="13">
        <f>SUM(J27:J159)</f>
        <v>51.149999999999977</v>
      </c>
      <c r="K160" s="13">
        <f>SUM(K27:K159)</f>
        <v>51.149999999999977</v>
      </c>
      <c r="L160" s="12"/>
      <c r="M160" s="12"/>
    </row>
    <row r="163" spans="3:9" x14ac:dyDescent="0.25">
      <c r="C163" s="63" t="s">
        <v>229</v>
      </c>
      <c r="D163" s="63"/>
      <c r="E163" s="63"/>
      <c r="F163" s="64" t="str">
        <f>პასპორი!D10</f>
        <v>შ._გვიჩიანი</v>
      </c>
      <c r="G163" s="64"/>
      <c r="H163" s="64"/>
      <c r="I163" s="64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63:E163"/>
    <mergeCell ref="F163:I163"/>
    <mergeCell ref="C160:E160"/>
    <mergeCell ref="D23:D25"/>
    <mergeCell ref="C23:C25"/>
    <mergeCell ref="I24:K24"/>
    <mergeCell ref="G23:K23"/>
  </mergeCells>
  <dataValidations count="7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E5">
      <formula1>$BQ$66:$BQ$77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11">
      <formula1>$BQ$113:$BQ$151</formula1>
    </dataValidation>
    <dataValidation type="list" allowBlank="1" showInputMessage="1" showErrorMessage="1" sqref="I8">
      <formula1>$BU$2:$BU$158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22" zoomScaleNormal="100" workbookViewId="0">
      <selection sqref="A1:G42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63" t="s">
        <v>139</v>
      </c>
      <c r="B1" s="63"/>
      <c r="C1" s="63"/>
      <c r="D1" s="63"/>
      <c r="E1" s="63"/>
      <c r="F1" s="63"/>
      <c r="G1" s="63"/>
    </row>
    <row r="2" spans="1:7" x14ac:dyDescent="0.25">
      <c r="A2" s="63" t="s">
        <v>140</v>
      </c>
      <c r="B2" s="63"/>
      <c r="C2" s="63"/>
      <c r="D2" s="63"/>
      <c r="E2" s="63"/>
      <c r="F2" s="63"/>
      <c r="G2" s="63"/>
    </row>
    <row r="3" spans="1:7" x14ac:dyDescent="0.25">
      <c r="A3" s="63" t="s">
        <v>4</v>
      </c>
      <c r="B3" s="63"/>
      <c r="C3" s="63" t="str">
        <f>'აღრიცხვის უწყისი'!E5</f>
        <v>ქვემო_ქართის_სატყეო_სამსახური</v>
      </c>
      <c r="D3" s="63"/>
      <c r="E3" s="63"/>
      <c r="F3" s="63"/>
      <c r="G3" s="63"/>
    </row>
    <row r="4" spans="1:7" x14ac:dyDescent="0.25">
      <c r="A4" s="63" t="s">
        <v>5</v>
      </c>
      <c r="B4" s="63"/>
      <c r="C4" s="64" t="str">
        <f>'აღრიცხვის უწყისი'!E6</f>
        <v>წალკა_თეთრიწყარო</v>
      </c>
      <c r="D4" s="64"/>
      <c r="E4" s="18" t="s">
        <v>6</v>
      </c>
      <c r="F4" s="64" t="str">
        <f>'აღრიცხვის უწყისი'!K6</f>
        <v>წალკა</v>
      </c>
      <c r="G4" s="64"/>
    </row>
    <row r="5" spans="1:7" x14ac:dyDescent="0.25">
      <c r="A5" s="18" t="s">
        <v>141</v>
      </c>
      <c r="B5" s="16">
        <f>'აღრიცხვის უწყისი'!I8</f>
        <v>43</v>
      </c>
      <c r="C5" s="1" t="s">
        <v>110</v>
      </c>
      <c r="D5" s="64" t="str">
        <f>'აღრიცხვის უწყისი'!I9</f>
        <v>ა, საკოლმეურნეო ტყე</v>
      </c>
      <c r="E5" s="64"/>
      <c r="F5" s="64"/>
      <c r="G5" s="64"/>
    </row>
    <row r="6" spans="1:7" x14ac:dyDescent="0.25">
      <c r="A6" s="1" t="s">
        <v>142</v>
      </c>
      <c r="E6" s="63"/>
      <c r="F6" s="63"/>
      <c r="G6" s="63"/>
    </row>
    <row r="7" spans="1:7" x14ac:dyDescent="0.25">
      <c r="A7" s="4" t="s">
        <v>21</v>
      </c>
      <c r="B7" s="64">
        <f>'აღრიცხვის უწყისი'!J14</f>
        <v>428326</v>
      </c>
      <c r="C7" s="64"/>
      <c r="D7" s="4" t="s">
        <v>22</v>
      </c>
      <c r="E7" s="64">
        <f>'აღრიცხვის უწყისი'!L14</f>
        <v>4601675</v>
      </c>
      <c r="F7" s="64"/>
      <c r="G7" s="64"/>
    </row>
    <row r="8" spans="1:7" x14ac:dyDescent="0.25">
      <c r="A8" s="4" t="s">
        <v>21</v>
      </c>
      <c r="B8" s="64">
        <f>'აღრიცხვის უწყისი'!J15</f>
        <v>428679</v>
      </c>
      <c r="C8" s="64"/>
      <c r="D8" s="4" t="s">
        <v>22</v>
      </c>
      <c r="E8" s="64">
        <f>'აღრიცხვის უწყისი'!L15</f>
        <v>4602119</v>
      </c>
      <c r="F8" s="64"/>
      <c r="G8" s="64"/>
    </row>
    <row r="9" spans="1:7" x14ac:dyDescent="0.25">
      <c r="A9" s="106" t="s">
        <v>12</v>
      </c>
      <c r="B9" s="106"/>
      <c r="C9" s="64" t="str">
        <f>'აღრიცხვის უწყისი'!I11</f>
        <v>სპეციალური</v>
      </c>
      <c r="D9" s="64"/>
      <c r="E9" s="64"/>
      <c r="F9" s="64"/>
      <c r="G9" s="64"/>
    </row>
    <row r="10" spans="1:7" x14ac:dyDescent="0.25">
      <c r="A10" s="63" t="s">
        <v>143</v>
      </c>
      <c r="B10" s="63"/>
      <c r="C10" s="63"/>
      <c r="D10" s="63"/>
      <c r="E10" s="63"/>
      <c r="F10" s="63"/>
      <c r="G10" s="63"/>
    </row>
    <row r="11" spans="1:7" x14ac:dyDescent="0.25">
      <c r="A11" s="12" t="s">
        <v>144</v>
      </c>
      <c r="B11" s="105"/>
      <c r="C11" s="105"/>
      <c r="D11" s="105"/>
      <c r="E11" s="105"/>
      <c r="F11" s="105"/>
      <c r="G11" s="105"/>
    </row>
    <row r="12" spans="1:7" x14ac:dyDescent="0.25">
      <c r="A12" s="12" t="s">
        <v>145</v>
      </c>
      <c r="B12" s="105"/>
      <c r="C12" s="105"/>
      <c r="D12" s="19" t="s">
        <v>147</v>
      </c>
      <c r="E12" s="12"/>
      <c r="F12" s="19" t="s">
        <v>42</v>
      </c>
      <c r="G12" s="12"/>
    </row>
    <row r="13" spans="1:7" x14ac:dyDescent="0.25">
      <c r="A13" s="12" t="s">
        <v>146</v>
      </c>
      <c r="B13" s="105"/>
      <c r="C13" s="105"/>
      <c r="D13" s="105"/>
      <c r="E13" s="105"/>
      <c r="F13" s="105"/>
      <c r="G13" s="105"/>
    </row>
    <row r="14" spans="1:7" x14ac:dyDescent="0.25">
      <c r="A14" s="12" t="s">
        <v>145</v>
      </c>
      <c r="B14" s="105" t="s">
        <v>266</v>
      </c>
      <c r="C14" s="105"/>
      <c r="D14" s="19" t="s">
        <v>147</v>
      </c>
      <c r="E14" s="22" t="s">
        <v>263</v>
      </c>
      <c r="F14" s="19" t="s">
        <v>42</v>
      </c>
      <c r="G14" s="12">
        <v>20</v>
      </c>
    </row>
    <row r="15" spans="1:7" x14ac:dyDescent="0.25">
      <c r="A15" s="102"/>
      <c r="B15" s="102"/>
      <c r="C15" s="102"/>
      <c r="D15" s="102"/>
      <c r="E15" s="102"/>
      <c r="F15" s="102"/>
      <c r="G15" s="102"/>
    </row>
    <row r="16" spans="1:7" x14ac:dyDescent="0.25">
      <c r="A16" s="12" t="s">
        <v>148</v>
      </c>
      <c r="B16" s="105" t="s">
        <v>149</v>
      </c>
      <c r="C16" s="105"/>
      <c r="D16" s="105" t="s">
        <v>20</v>
      </c>
      <c r="E16" s="105"/>
      <c r="F16" s="105" t="s">
        <v>15</v>
      </c>
      <c r="G16" s="105"/>
    </row>
    <row r="17" spans="1:7" x14ac:dyDescent="0.25">
      <c r="A17" s="12" t="s">
        <v>144</v>
      </c>
      <c r="B17" s="12" t="s">
        <v>144</v>
      </c>
      <c r="C17" s="12" t="s">
        <v>146</v>
      </c>
      <c r="D17" s="12" t="s">
        <v>144</v>
      </c>
      <c r="E17" s="12" t="s">
        <v>146</v>
      </c>
      <c r="F17" s="12" t="s">
        <v>144</v>
      </c>
      <c r="G17" s="12" t="s">
        <v>146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60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66"/>
      <c r="B21" s="66"/>
      <c r="C21" s="66"/>
      <c r="D21" s="66"/>
      <c r="E21" s="66"/>
      <c r="F21" s="66"/>
      <c r="G21" s="66"/>
    </row>
    <row r="22" spans="1:7" x14ac:dyDescent="0.25">
      <c r="A22" s="12" t="s">
        <v>150</v>
      </c>
      <c r="B22" s="12"/>
      <c r="C22" s="12"/>
      <c r="D22" s="95"/>
      <c r="E22" s="96"/>
      <c r="F22" s="96"/>
      <c r="G22" s="97"/>
    </row>
    <row r="23" spans="1:7" x14ac:dyDescent="0.25">
      <c r="A23" s="12" t="s">
        <v>144</v>
      </c>
      <c r="B23" s="12"/>
      <c r="C23" s="12" t="s">
        <v>183</v>
      </c>
      <c r="D23" s="98"/>
      <c r="E23" s="99"/>
      <c r="F23" s="99"/>
      <c r="G23" s="100"/>
    </row>
    <row r="24" spans="1:7" x14ac:dyDescent="0.25">
      <c r="A24" s="12" t="s">
        <v>146</v>
      </c>
      <c r="B24" s="12"/>
      <c r="C24" s="12" t="s">
        <v>183</v>
      </c>
      <c r="D24" s="101"/>
      <c r="E24" s="102"/>
      <c r="F24" s="102"/>
      <c r="G24" s="103"/>
    </row>
    <row r="25" spans="1:7" x14ac:dyDescent="0.25">
      <c r="A25" s="12" t="s">
        <v>151</v>
      </c>
      <c r="B25" s="12"/>
      <c r="C25" s="12"/>
      <c r="D25" s="12"/>
      <c r="E25" s="12"/>
      <c r="F25" s="12"/>
      <c r="G25" s="12"/>
    </row>
    <row r="26" spans="1:7" x14ac:dyDescent="0.25">
      <c r="A26" s="12" t="s">
        <v>144</v>
      </c>
      <c r="B26" s="65"/>
      <c r="C26" s="66"/>
      <c r="D26" s="66"/>
      <c r="E26" s="67"/>
      <c r="F26" s="12"/>
      <c r="G26" s="12" t="s">
        <v>184</v>
      </c>
    </row>
    <row r="27" spans="1:7" x14ac:dyDescent="0.25">
      <c r="A27" s="12" t="s">
        <v>146</v>
      </c>
      <c r="B27" s="65"/>
      <c r="C27" s="66"/>
      <c r="D27" s="66"/>
      <c r="E27" s="67"/>
      <c r="F27" s="12"/>
      <c r="G27" s="12" t="s">
        <v>184</v>
      </c>
    </row>
    <row r="28" spans="1:7" x14ac:dyDescent="0.25">
      <c r="A28" s="12" t="s">
        <v>152</v>
      </c>
      <c r="B28" s="65"/>
      <c r="C28" s="66"/>
      <c r="D28" s="66"/>
      <c r="E28" s="66"/>
      <c r="F28" s="66"/>
      <c r="G28" s="67"/>
    </row>
    <row r="29" spans="1:7" x14ac:dyDescent="0.25">
      <c r="B29" s="1" t="s">
        <v>153</v>
      </c>
    </row>
    <row r="32" spans="1:7" x14ac:dyDescent="0.25">
      <c r="A32" s="63" t="s">
        <v>154</v>
      </c>
      <c r="B32" s="63"/>
      <c r="C32" s="1" t="str">
        <f>'აღრიცხვის უწყისი'!F163</f>
        <v>შ._გვიჩიანი</v>
      </c>
    </row>
    <row r="41" spans="1:7" ht="34.5" customHeight="1" x14ac:dyDescent="0.25">
      <c r="A41" s="104" t="s">
        <v>155</v>
      </c>
      <c r="B41" s="104"/>
      <c r="C41" s="104"/>
      <c r="D41" s="104"/>
      <c r="E41" s="104"/>
      <c r="F41" s="104"/>
      <c r="G41" s="104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13</vt:i4>
      </vt:variant>
    </vt:vector>
  </HeadingPairs>
  <TitlesOfParts>
    <vt:vector size="16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დაქანება</vt:lpstr>
      <vt:lpstr>თანრიგი</vt:lpstr>
      <vt:lpstr>სატყეო_სამსახური</vt:lpstr>
      <vt:lpstr>სატყეო_უბანი</vt:lpstr>
      <vt:lpstr>სიმაღლე_ზღვის_დონიდან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2020-09-18T09:01:26Z</cp:lastPrinted>
  <dcterms:created xsi:type="dcterms:W3CDTF">2020-05-23T10:29:09Z</dcterms:created>
  <dcterms:modified xsi:type="dcterms:W3CDTF">2020-09-18T09:02:06Z</dcterms:modified>
</cp:coreProperties>
</file>