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E:\destkop\Desktop\თონეტი\სსე_ტყეკაფები\სახელმწიფო\სახელმწიფო_366_კვმ\"/>
    </mc:Choice>
  </mc:AlternateContent>
  <xr:revisionPtr revIDLastSave="0" documentId="13_ncr:1_{113BB5D3-B7F9-45B9-87F6-7D2C3F483FD7}" xr6:coauthVersionLast="45" xr6:coauthVersionMax="45" xr10:uidLastSave="{00000000-0000-0000-0000-000000000000}"/>
  <bookViews>
    <workbookView xWindow="28680" yWindow="-120" windowWidth="29040" windowHeight="15990" xr2:uid="{00000000-000D-0000-FFFF-FFFF00000000}"/>
  </bookViews>
  <sheets>
    <sheet name="აღრიცხვის უწყისი" sheetId="2" r:id="rId1"/>
    <sheet name="პასპორი" sheetId="1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0" hidden="1">'აღრიცხვის უწყისი'!$A$26:$ES$31</definedName>
    <definedName name="piradoba">პასპორი!$AV$4:$AV$19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უწყისი'!$BT$26:$BT$31</definedName>
    <definedName name="დაქანება">'აღრიცხვის უწყისი'!#REF!</definedName>
    <definedName name="თანრიგი">'აღრიცხვის უწყისი'!#REF!</definedName>
    <definedName name="სატყეო_სამსახური">'აღრიცხვის უწყისი'!#REF!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6" i="1" l="1"/>
  <c r="E7" i="2"/>
  <c r="A28" i="2"/>
  <c r="A29" i="2"/>
  <c r="A30" i="2"/>
  <c r="A31" i="2"/>
  <c r="J12" i="2" l="1"/>
  <c r="C9" i="3" l="1"/>
  <c r="I16" i="2" l="1"/>
  <c r="D29" i="1"/>
  <c r="E29" i="1"/>
  <c r="F29" i="1"/>
  <c r="D26" i="1"/>
  <c r="E26" i="1"/>
  <c r="F26" i="1"/>
  <c r="H29" i="1"/>
  <c r="H26" i="1"/>
  <c r="G28" i="1"/>
  <c r="G29" i="1" s="1"/>
  <c r="G25" i="1"/>
  <c r="G26" i="1" s="1"/>
  <c r="J19" i="2"/>
  <c r="H31" i="1" l="1"/>
  <c r="D11" i="1" s="1"/>
  <c r="F36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C12" i="1"/>
  <c r="J12" i="1"/>
  <c r="I28" i="2" l="1"/>
  <c r="I29" i="2"/>
  <c r="I30" i="2"/>
  <c r="I31" i="2"/>
  <c r="G28" i="2"/>
  <c r="I25" i="1" s="1"/>
  <c r="H28" i="2"/>
  <c r="J25" i="1" s="1"/>
  <c r="J26" i="1" s="1"/>
  <c r="G29" i="2"/>
  <c r="H29" i="2"/>
  <c r="G30" i="2"/>
  <c r="H30" i="2"/>
  <c r="G31" i="2"/>
  <c r="H31" i="2"/>
  <c r="I26" i="1" l="1"/>
  <c r="K25" i="1"/>
  <c r="J28" i="2"/>
  <c r="J30" i="2"/>
  <c r="J29" i="2"/>
  <c r="K29" i="2" s="1"/>
  <c r="J31" i="2"/>
  <c r="K31" i="2" s="1"/>
  <c r="K30" i="2"/>
  <c r="K28" i="2"/>
  <c r="A27" i="2"/>
  <c r="K26" i="1" l="1"/>
  <c r="L25" i="1"/>
  <c r="L26" i="1" s="1"/>
  <c r="H27" i="2"/>
  <c r="J28" i="1" s="1"/>
  <c r="J29" i="1" s="1"/>
  <c r="J31" i="1" s="1"/>
  <c r="G27" i="2"/>
  <c r="I28" i="1" s="1"/>
  <c r="I27" i="2"/>
  <c r="I33" i="2" s="1"/>
  <c r="K28" i="1" l="1"/>
  <c r="I29" i="1"/>
  <c r="I31" i="1" s="1"/>
  <c r="J27" i="2"/>
  <c r="J33" i="2" s="1"/>
  <c r="K29" i="1" l="1"/>
  <c r="K31" i="1" s="1"/>
  <c r="L28" i="1"/>
  <c r="L29" i="1" s="1"/>
  <c r="L31" i="1" s="1"/>
  <c r="K27" i="2"/>
  <c r="K33" i="2" s="1"/>
</calcChain>
</file>

<file path=xl/sharedStrings.xml><?xml version="1.0" encoding="utf-8"?>
<sst xmlns="http://schemas.openxmlformats.org/spreadsheetml/2006/main" count="295" uniqueCount="182">
  <si>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</si>
  <si>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</si>
  <si>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</si>
  <si>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</si>
  <si>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</si>
  <si>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</si>
  <si>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</si>
  <si>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</si>
  <si>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</si>
  <si>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</si>
  <si>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</si>
  <si>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</si>
  <si>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</si>
  <si>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</si>
  <si>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</si>
  <si>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</si>
  <si>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</si>
  <si>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</si>
  <si>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</si>
  <si>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</si>
  <si>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</si>
  <si>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</si>
  <si>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</si>
  <si>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</si>
  <si>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</si>
  <si>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</si>
  <si>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</si>
  <si>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</si>
  <si>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</si>
  <si>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</si>
  <si>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</si>
  <si>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</si>
  <si>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</si>
  <si>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</si>
  <si>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</si>
  <si>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</si>
  <si>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</si>
  <si>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</si>
  <si>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</si>
  <si>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</si>
  <si>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</si>
  <si>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</si>
  <si>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</si>
  <si>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</si>
  <si>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</si>
  <si>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</si>
  <si>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</si>
  <si>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</si>
  <si>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</si>
  <si>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</si>
  <si>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</si>
  <si>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</si>
  <si>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</si>
  <si>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</si>
  <si>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</si>
  <si>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</si>
  <si>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</si>
  <si>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</si>
  <si>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</si>
  <si>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</si>
  <si>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</si>
  <si>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თანრიგი</t>
  </si>
  <si>
    <t>1ა</t>
  </si>
  <si>
    <t>4ა</t>
  </si>
  <si>
    <t>6ა</t>
  </si>
  <si>
    <t>8ა</t>
  </si>
  <si>
    <t>9ა</t>
  </si>
  <si>
    <t>15ა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</si>
  <si>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</si>
  <si>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</si>
  <si>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</si>
  <si>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</si>
  <si>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</si>
  <si>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</si>
  <si>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</si>
  <si>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</si>
  <si>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</si>
  <si>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</si>
  <si>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</si>
  <si>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</si>
  <si>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</si>
  <si>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</si>
  <si>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</si>
  <si>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</si>
  <si>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</si>
  <si>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</si>
  <si>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</si>
  <si>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</si>
  <si>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</si>
  <si>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</si>
  <si>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</si>
  <si>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</si>
  <si>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</si>
  <si>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</si>
  <si>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</si>
  <si>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</si>
  <si>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</si>
  <si>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</si>
  <si>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</si>
  <si>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10. ფართობი (ჰა)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</si>
  <si>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</si>
  <si>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</si>
  <si>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</si>
  <si>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</si>
  <si>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</si>
  <si>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</si>
  <si>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</si>
  <si>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</si>
  <si>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</si>
  <si>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</si>
  <si>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</si>
  <si>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</si>
  <si>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</si>
  <si>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</si>
  <si>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</si>
  <si>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</si>
  <si>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</si>
  <si>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</si>
  <si>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</si>
  <si>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</si>
  <si>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</si>
  <si>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</si>
  <si>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</si>
  <si>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</si>
  <si>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</si>
  <si>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</si>
  <si>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</si>
  <si>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</si>
  <si>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</si>
  <si>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</si>
  <si>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</si>
  <si>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</si>
  <si>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</si>
  <si>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</si>
  <si>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</si>
  <si>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</si>
  <si>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</si>
  <si>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</si>
  <si>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</si>
  <si>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</si>
  <si>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</si>
  <si>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</si>
  <si>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</si>
  <si>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</si>
  <si>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</si>
  <si>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</si>
  <si>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</si>
  <si>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</si>
  <si>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</si>
  <si>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</si>
  <si>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</si>
  <si>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</si>
  <si>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</si>
  <si>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</si>
  <si>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</si>
  <si>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</si>
  <si>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</si>
  <si>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</si>
  <si>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</si>
  <si>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</si>
  <si>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</si>
  <si>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</si>
  <si>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</si>
  <si>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</si>
  <si>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</si>
  <si>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</si>
  <si>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</si>
  <si>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</si>
  <si>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</si>
  <si>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</si>
  <si>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</si>
  <si>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</si>
  <si>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მუხა</t>
  </si>
  <si>
    <t>ფიჭვი</t>
  </si>
  <si>
    <t>ფჭ</t>
  </si>
  <si>
    <t>მხ</t>
  </si>
  <si>
    <t>კვმ</t>
  </si>
  <si>
    <t>7ფჭ 3მხ</t>
  </si>
  <si>
    <t>ჩ</t>
  </si>
  <si>
    <t>საქართველოს სახელმწიფო ელექტროსისტემა</t>
  </si>
  <si>
    <t>სსიპ სახელმწიფო ქონების ეროვნული სააგენტო</t>
  </si>
  <si>
    <t>სსიპ სახ. ქონების ეროვნული სააგ.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</si>
</sst>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9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7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5" xfId="0" applyNumberFormat="1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4" fillId="0" borderId="5" xfId="0" applyFont="1" applyBorder="1" applyAlignment="1">
      <alignment horizontal="left" vertic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i_papki\tyekafis%20daangarisheba\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>
            <v>0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>
            <v>0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6"/>
  <sheetViews>
    <sheetView tabSelected="1" view="pageLayout" topLeftCell="C10" zoomScaleNormal="100" workbookViewId="0">
      <selection activeCell="F10" sqref="F10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8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67" t="s">
        <v>0</v>
      </c>
      <c r="D1" s="67"/>
      <c r="E1" s="67"/>
      <c r="F1" s="67"/>
      <c r="G1" s="67"/>
      <c r="H1" s="67"/>
      <c r="I1" s="67"/>
      <c r="J1" s="67"/>
      <c r="K1" s="67"/>
      <c r="L1" s="67"/>
      <c r="M1" s="67"/>
      <c r="BV1" s="1" t="s">
        <v>35</v>
      </c>
      <c r="BW1" s="1" t="s">
        <v>36</v>
      </c>
      <c r="BX1" s="1" t="s">
        <v>37</v>
      </c>
      <c r="BY1" s="1" t="s">
        <v>38</v>
      </c>
      <c r="BZ1" s="1" t="s">
        <v>40</v>
      </c>
      <c r="CA1" s="1" t="s">
        <v>39</v>
      </c>
      <c r="CB1" s="2" t="s">
        <v>41</v>
      </c>
      <c r="CC1" s="1" t="s">
        <v>42</v>
      </c>
      <c r="CD1" s="1" t="s">
        <v>44</v>
      </c>
      <c r="CE1" s="1" t="s">
        <v>58</v>
      </c>
      <c r="CF1" s="3" t="s">
        <v>59</v>
      </c>
      <c r="CG1" s="1" t="s">
        <v>60</v>
      </c>
      <c r="CH1" s="1" t="s">
        <v>56</v>
      </c>
      <c r="CI1" s="1" t="s">
        <v>54</v>
      </c>
      <c r="CJ1" s="1" t="s">
        <v>53</v>
      </c>
      <c r="CK1" s="1" t="s">
        <v>55</v>
      </c>
      <c r="CL1" s="2" t="s">
        <v>57</v>
      </c>
      <c r="CM1" s="2" t="s">
        <v>73</v>
      </c>
      <c r="CN1" s="2" t="s">
        <v>45</v>
      </c>
      <c r="CO1" s="2" t="s">
        <v>46</v>
      </c>
      <c r="CP1" s="2" t="s">
        <v>47</v>
      </c>
      <c r="CQ1" s="2" t="s">
        <v>48</v>
      </c>
      <c r="CR1" s="2" t="s">
        <v>49</v>
      </c>
      <c r="CS1" s="2" t="s">
        <v>50</v>
      </c>
      <c r="CT1" s="2" t="s">
        <v>72</v>
      </c>
      <c r="CU1" s="2" t="s">
        <v>52</v>
      </c>
      <c r="CV1" s="2" t="s">
        <v>51</v>
      </c>
    </row>
    <row r="2" spans="3:100" ht="18" x14ac:dyDescent="0.35">
      <c r="C2" s="68" t="s">
        <v>1</v>
      </c>
      <c r="D2" s="68"/>
      <c r="E2" s="68"/>
      <c r="F2" s="68"/>
      <c r="G2" s="68"/>
      <c r="H2" s="68"/>
      <c r="I2" s="41"/>
      <c r="J2" s="41"/>
      <c r="K2" s="41"/>
      <c r="L2" s="41"/>
      <c r="M2" s="41"/>
      <c r="BS2" s="31" t="s">
        <v>34</v>
      </c>
      <c r="BT2" s="31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69" t="s">
        <v>2</v>
      </c>
      <c r="D3" s="70"/>
      <c r="E3" s="70"/>
      <c r="F3" s="70"/>
      <c r="G3" s="70"/>
      <c r="H3" s="71"/>
      <c r="I3" s="71"/>
      <c r="J3" s="71"/>
      <c r="K3" s="71"/>
      <c r="L3" s="71"/>
      <c r="M3" s="72"/>
      <c r="BR3" s="1" t="s">
        <v>144</v>
      </c>
      <c r="BS3" s="65" t="s">
        <v>144</v>
      </c>
      <c r="BT3" s="1" t="s">
        <v>35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62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3" t="s">
        <v>3</v>
      </c>
      <c r="D4" s="63"/>
      <c r="E4" s="63"/>
      <c r="F4" s="63"/>
      <c r="G4" s="63"/>
      <c r="H4" s="64"/>
      <c r="I4" s="64"/>
      <c r="J4" s="64"/>
      <c r="K4" s="64"/>
      <c r="L4" s="64"/>
      <c r="M4" s="64"/>
      <c r="BR4" s="1" t="s">
        <v>145</v>
      </c>
      <c r="BS4" s="65"/>
      <c r="BT4" s="1" t="s">
        <v>36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3" t="s">
        <v>4</v>
      </c>
      <c r="D5" s="63"/>
      <c r="E5" s="61" t="s">
        <v>180</v>
      </c>
      <c r="F5" s="62"/>
      <c r="G5" s="62"/>
      <c r="H5" s="62"/>
      <c r="I5" s="62"/>
      <c r="J5" s="62"/>
      <c r="K5" s="62"/>
      <c r="L5" s="62"/>
      <c r="M5" s="62"/>
      <c r="BR5" s="1" t="s">
        <v>146</v>
      </c>
      <c r="BS5" s="65"/>
      <c r="BT5" s="1" t="s">
        <v>37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3" t="s">
        <v>5</v>
      </c>
      <c r="D6" s="63"/>
      <c r="E6" s="58"/>
      <c r="F6" s="59"/>
      <c r="G6" s="59"/>
      <c r="H6" s="59"/>
      <c r="I6" s="60"/>
      <c r="J6" s="6" t="s">
        <v>6</v>
      </c>
      <c r="K6" s="58"/>
      <c r="L6" s="59"/>
      <c r="M6" s="60"/>
      <c r="BS6" s="65"/>
      <c r="BT6" s="1" t="s">
        <v>38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63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4" t="s">
        <v>7</v>
      </c>
      <c r="D7" s="64"/>
      <c r="E7" s="63" t="str">
        <f>პასპორი!D5</f>
        <v>საქართველოს სახელმწიფო ელექტროსისტემა</v>
      </c>
      <c r="F7" s="63"/>
      <c r="G7" s="63"/>
      <c r="H7" s="63"/>
      <c r="I7" s="63"/>
      <c r="J7" s="63"/>
      <c r="K7" s="63"/>
      <c r="L7" s="63"/>
      <c r="M7" s="63"/>
      <c r="BS7" s="65"/>
      <c r="BT7" s="1" t="s">
        <v>39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63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8" t="s">
        <v>8</v>
      </c>
      <c r="D8" s="78"/>
      <c r="E8" s="7" t="s">
        <v>174</v>
      </c>
      <c r="F8" s="1" t="s">
        <v>28</v>
      </c>
      <c r="G8" s="63" t="s">
        <v>9</v>
      </c>
      <c r="H8" s="63"/>
      <c r="I8" s="29"/>
      <c r="J8" s="7" t="s">
        <v>19</v>
      </c>
      <c r="K8" s="5">
        <v>100</v>
      </c>
      <c r="L8" s="7" t="s">
        <v>20</v>
      </c>
      <c r="M8" s="29">
        <v>0.4</v>
      </c>
      <c r="BS8" s="65"/>
      <c r="BT8" s="1" t="s">
        <v>40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68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8"/>
      <c r="D9" s="78"/>
      <c r="E9" s="7" t="s">
        <v>175</v>
      </c>
      <c r="F9" s="1" t="s">
        <v>28</v>
      </c>
      <c r="G9" s="63" t="s">
        <v>10</v>
      </c>
      <c r="H9" s="63"/>
      <c r="I9" s="58"/>
      <c r="J9" s="59"/>
      <c r="K9" s="59"/>
      <c r="L9" s="59"/>
      <c r="M9" s="60"/>
      <c r="BS9" s="65"/>
      <c r="BT9" s="1" t="s">
        <v>39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8"/>
      <c r="D10" s="78"/>
      <c r="E10" s="7"/>
      <c r="F10" s="7"/>
      <c r="G10" s="63" t="s">
        <v>11</v>
      </c>
      <c r="H10" s="63"/>
      <c r="I10" s="29">
        <v>366</v>
      </c>
      <c r="J10" s="7" t="s">
        <v>176</v>
      </c>
      <c r="K10" s="64"/>
      <c r="L10" s="64"/>
      <c r="M10" s="64"/>
      <c r="BS10" s="65"/>
      <c r="BT10" s="1" t="s">
        <v>41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64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8"/>
      <c r="D11" s="78"/>
      <c r="E11" s="7"/>
      <c r="F11" s="7"/>
      <c r="G11" s="63" t="s">
        <v>12</v>
      </c>
      <c r="H11" s="63"/>
      <c r="I11" s="58" t="s">
        <v>33</v>
      </c>
      <c r="J11" s="59"/>
      <c r="K11" s="59"/>
      <c r="L11" s="59"/>
      <c r="M11" s="60"/>
      <c r="BS11" s="65"/>
      <c r="BT11" s="1" t="s">
        <v>42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8"/>
      <c r="D12" s="78"/>
      <c r="E12" s="7"/>
      <c r="F12" s="7"/>
      <c r="G12" s="66" t="s">
        <v>13</v>
      </c>
      <c r="H12" s="66"/>
      <c r="I12" s="66"/>
      <c r="J12" s="63" t="str">
        <f>დათვალიერება!B14</f>
        <v>7ფჭ 3მხ</v>
      </c>
      <c r="K12" s="63"/>
      <c r="L12" s="63"/>
      <c r="M12" s="63"/>
      <c r="BS12" s="65"/>
      <c r="BT12" s="1" t="s">
        <v>43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8"/>
      <c r="D13" s="78"/>
      <c r="E13" s="7"/>
      <c r="F13" s="7"/>
      <c r="G13" s="66"/>
      <c r="H13" s="66"/>
      <c r="I13" s="66"/>
      <c r="J13" s="63"/>
      <c r="K13" s="63"/>
      <c r="L13" s="63"/>
      <c r="M13" s="63"/>
      <c r="BQ13" s="1" t="s">
        <v>20</v>
      </c>
      <c r="BS13" s="65"/>
      <c r="BT13" s="1" t="s">
        <v>44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65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8"/>
      <c r="D14" s="78"/>
      <c r="E14" s="7"/>
      <c r="F14" s="7"/>
      <c r="G14" s="79" t="s">
        <v>14</v>
      </c>
      <c r="H14" s="79"/>
      <c r="I14" s="8" t="s">
        <v>21</v>
      </c>
      <c r="J14" s="29">
        <v>428747</v>
      </c>
      <c r="K14" s="8" t="s">
        <v>22</v>
      </c>
      <c r="L14" s="58">
        <v>4602448</v>
      </c>
      <c r="M14" s="60"/>
      <c r="BQ14" s="1">
        <v>0.1</v>
      </c>
      <c r="BS14" s="65"/>
      <c r="BT14" s="1" t="s">
        <v>43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69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8"/>
      <c r="D15" s="78"/>
      <c r="E15" s="7"/>
      <c r="F15" s="7"/>
      <c r="G15" s="79"/>
      <c r="H15" s="79"/>
      <c r="I15" s="8" t="s">
        <v>21</v>
      </c>
      <c r="J15" s="29">
        <v>428751</v>
      </c>
      <c r="K15" s="8" t="s">
        <v>22</v>
      </c>
      <c r="L15" s="58">
        <v>4602464</v>
      </c>
      <c r="M15" s="60"/>
      <c r="BQ15" s="1">
        <v>0.2</v>
      </c>
      <c r="BS15" s="73" t="s">
        <v>145</v>
      </c>
      <c r="BT15" s="1" t="s">
        <v>45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66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8"/>
      <c r="D16" s="78"/>
      <c r="E16" s="7"/>
      <c r="F16" s="7"/>
      <c r="G16" s="63" t="s">
        <v>15</v>
      </c>
      <c r="H16" s="63"/>
      <c r="I16" s="58">
        <f>დათვალიერება!G19</f>
        <v>60</v>
      </c>
      <c r="J16" s="59"/>
      <c r="K16" s="59"/>
      <c r="L16" s="59"/>
      <c r="M16" s="60"/>
      <c r="BQ16" s="1">
        <v>0.3</v>
      </c>
      <c r="BS16" s="73"/>
      <c r="BT16" s="1" t="s">
        <v>46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70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8"/>
      <c r="D17" s="78"/>
      <c r="E17" s="7"/>
      <c r="F17" s="7"/>
      <c r="G17" s="63" t="s">
        <v>16</v>
      </c>
      <c r="H17" s="63"/>
      <c r="I17" s="63"/>
      <c r="J17" s="58">
        <v>1380</v>
      </c>
      <c r="K17" s="59"/>
      <c r="L17" s="59"/>
      <c r="M17" s="60"/>
      <c r="BQ17" s="1">
        <v>0.4</v>
      </c>
      <c r="BS17" s="73"/>
      <c r="BT17" s="1" t="s">
        <v>47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8"/>
      <c r="D18" s="78"/>
      <c r="E18" s="7"/>
      <c r="F18" s="7"/>
      <c r="G18" s="63" t="s">
        <v>17</v>
      </c>
      <c r="H18" s="63"/>
      <c r="I18" s="63"/>
      <c r="J18" s="58" t="s">
        <v>147</v>
      </c>
      <c r="K18" s="59"/>
      <c r="L18" s="59"/>
      <c r="M18" s="60"/>
      <c r="BQ18" s="1">
        <v>0.5</v>
      </c>
      <c r="BS18" s="73"/>
      <c r="BT18" s="1" t="s">
        <v>48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8"/>
      <c r="D19" s="78"/>
      <c r="E19" s="7"/>
      <c r="F19" s="7"/>
      <c r="G19" s="63" t="s">
        <v>18</v>
      </c>
      <c r="H19" s="63"/>
      <c r="I19" s="63"/>
      <c r="J19" s="58">
        <f>დათვალიერება!G14</f>
        <v>20</v>
      </c>
      <c r="K19" s="59"/>
      <c r="L19" s="59"/>
      <c r="M19" s="60"/>
      <c r="BQ19" s="1">
        <v>0.6</v>
      </c>
      <c r="BS19" s="73"/>
      <c r="BT19" s="1" t="s">
        <v>49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8"/>
      <c r="D20" s="78"/>
      <c r="E20" s="7"/>
      <c r="F20" s="7"/>
      <c r="G20" s="64"/>
      <c r="H20" s="64"/>
      <c r="I20" s="64"/>
      <c r="J20" s="64"/>
      <c r="K20" s="64"/>
      <c r="L20" s="64"/>
      <c r="M20" s="64"/>
      <c r="BQ20" s="1">
        <v>0.7</v>
      </c>
      <c r="BS20" s="73"/>
      <c r="BT20" s="1" t="s">
        <v>50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8"/>
      <c r="D21" s="78"/>
      <c r="E21" s="7"/>
      <c r="F21" s="7"/>
      <c r="G21" s="64"/>
      <c r="H21" s="64"/>
      <c r="I21" s="64"/>
      <c r="J21" s="64"/>
      <c r="K21" s="64"/>
      <c r="L21" s="64"/>
      <c r="M21" s="64"/>
      <c r="BQ21" s="1">
        <v>0.8</v>
      </c>
      <c r="BS21" s="73"/>
      <c r="BT21" s="1" t="s">
        <v>43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67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BQ22" s="1">
        <v>0.9</v>
      </c>
      <c r="BS22" s="73"/>
      <c r="BT22" s="1" t="s">
        <v>51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67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53" t="s">
        <v>74</v>
      </c>
      <c r="D23" s="50" t="s">
        <v>75</v>
      </c>
      <c r="E23" s="74" t="s">
        <v>76</v>
      </c>
      <c r="F23" s="75"/>
      <c r="G23" s="53" t="s">
        <v>77</v>
      </c>
      <c r="H23" s="53"/>
      <c r="I23" s="53"/>
      <c r="J23" s="53"/>
      <c r="K23" s="53"/>
      <c r="L23" s="53" t="s">
        <v>84</v>
      </c>
      <c r="M23" s="53" t="s">
        <v>85</v>
      </c>
      <c r="BQ23" s="1">
        <v>1</v>
      </c>
      <c r="BS23" s="73"/>
      <c r="BT23" s="1" t="s">
        <v>72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71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53"/>
      <c r="D24" s="50"/>
      <c r="E24" s="76"/>
      <c r="F24" s="77"/>
      <c r="G24" s="50" t="s">
        <v>78</v>
      </c>
      <c r="H24" s="50" t="s">
        <v>79</v>
      </c>
      <c r="I24" s="50" t="s">
        <v>80</v>
      </c>
      <c r="J24" s="50"/>
      <c r="K24" s="50"/>
      <c r="L24" s="53"/>
      <c r="M24" s="53"/>
      <c r="BS24" s="73"/>
      <c r="BT24" s="1" t="s">
        <v>52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53"/>
      <c r="D25" s="50"/>
      <c r="E25" s="9" t="s">
        <v>86</v>
      </c>
      <c r="F25" s="9" t="s">
        <v>81</v>
      </c>
      <c r="G25" s="50"/>
      <c r="H25" s="50"/>
      <c r="I25" s="10" t="s">
        <v>82</v>
      </c>
      <c r="J25" s="10" t="s">
        <v>81</v>
      </c>
      <c r="K25" s="11" t="s">
        <v>83</v>
      </c>
      <c r="L25" s="53"/>
      <c r="M25" s="53"/>
      <c r="BS25" s="73"/>
      <c r="BT25" s="1" t="s">
        <v>43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87</v>
      </c>
      <c r="M26" s="11" t="s">
        <v>88</v>
      </c>
      <c r="BS26" s="73" t="s">
        <v>146</v>
      </c>
      <c r="BT26" s="1" t="s">
        <v>53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მუხაVI28</v>
      </c>
      <c r="B27" s="1" t="s">
        <v>28</v>
      </c>
      <c r="C27" s="12">
        <v>1</v>
      </c>
      <c r="D27" s="12" t="s">
        <v>172</v>
      </c>
      <c r="E27" s="12"/>
      <c r="F27" s="12">
        <v>28</v>
      </c>
      <c r="G27" s="12">
        <f>VLOOKUP(A27,[1]Лист1!$A$3:$J$9859,7,0)</f>
        <v>0.32</v>
      </c>
      <c r="H27" s="12">
        <f>VLOOKUP(A27,[1]Лист1!$A$3:$J$9858,8,0)</f>
        <v>0.04</v>
      </c>
      <c r="I27" s="13">
        <f>IF(E27&gt;0,(G27+H27),0)</f>
        <v>0</v>
      </c>
      <c r="J27" s="13">
        <f>IF(F27&gt;0,(G27+H27),0)</f>
        <v>0.36</v>
      </c>
      <c r="K27" s="13">
        <f>I27+J27</f>
        <v>0.36</v>
      </c>
      <c r="L27" s="12"/>
      <c r="M27" s="12"/>
      <c r="BS27" s="73"/>
      <c r="BT27" s="1" t="s">
        <v>54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31" si="0">D28&amp;B28&amp;E28&amp;F28</f>
        <v>ფიჭვიVI28</v>
      </c>
      <c r="B28" s="1" t="s">
        <v>28</v>
      </c>
      <c r="C28" s="12">
        <v>2</v>
      </c>
      <c r="D28" s="12" t="s">
        <v>173</v>
      </c>
      <c r="E28" s="12"/>
      <c r="F28" s="12">
        <v>28</v>
      </c>
      <c r="G28" s="12">
        <f>VLOOKUP(A28,[2]Лист1!$A$1:$J$9811,7,0)</f>
        <v>0.39</v>
      </c>
      <c r="H28" s="12">
        <f>VLOOKUP(A28,[2]Лист1!$A$1:$J$9861,8,0)</f>
        <v>0.02</v>
      </c>
      <c r="I28" s="13">
        <f t="shared" ref="I28:I31" si="1">IF(E28&gt;0,(G28+H28),0)</f>
        <v>0</v>
      </c>
      <c r="J28" s="13">
        <f t="shared" ref="J28:J31" si="2">IF(F28&gt;0,(G28+H28),0)</f>
        <v>0.41000000000000003</v>
      </c>
      <c r="K28" s="13">
        <f t="shared" ref="K28:K31" si="3">I28+J28</f>
        <v>0.41000000000000003</v>
      </c>
      <c r="L28" s="12"/>
      <c r="M28" s="12"/>
      <c r="BS28" s="73"/>
      <c r="BT28" s="1" t="s">
        <v>55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ფიჭვიVI36</v>
      </c>
      <c r="B29" s="1" t="s">
        <v>28</v>
      </c>
      <c r="C29" s="12">
        <v>3</v>
      </c>
      <c r="D29" s="12" t="s">
        <v>173</v>
      </c>
      <c r="E29" s="12"/>
      <c r="F29" s="12">
        <v>36</v>
      </c>
      <c r="G29" s="12">
        <f>VLOOKUP(A29,[2]Лист1!$A$1:$J$9811,7,0)</f>
        <v>0.69</v>
      </c>
      <c r="H29" s="12">
        <f>VLOOKUP(A29,[2]Лист1!$A$1:$J$9861,8,0)</f>
        <v>0.04</v>
      </c>
      <c r="I29" s="13">
        <f t="shared" si="1"/>
        <v>0</v>
      </c>
      <c r="J29" s="13">
        <f t="shared" si="2"/>
        <v>0.73</v>
      </c>
      <c r="K29" s="13">
        <f t="shared" si="3"/>
        <v>0.73</v>
      </c>
      <c r="L29" s="12"/>
      <c r="M29" s="12"/>
      <c r="BS29" s="73"/>
      <c r="BT29" s="1" t="s">
        <v>56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ფიჭვიVI36</v>
      </c>
      <c r="B30" s="1" t="s">
        <v>28</v>
      </c>
      <c r="C30" s="12">
        <v>4</v>
      </c>
      <c r="D30" s="12" t="s">
        <v>173</v>
      </c>
      <c r="E30" s="12"/>
      <c r="F30" s="12">
        <v>36</v>
      </c>
      <c r="G30" s="12">
        <f>VLOOKUP(A30,[2]Лист1!$A$1:$J$9811,7,0)</f>
        <v>0.69</v>
      </c>
      <c r="H30" s="12">
        <f>VLOOKUP(A30,[2]Лист1!$A$1:$J$9861,8,0)</f>
        <v>0.04</v>
      </c>
      <c r="I30" s="13">
        <f t="shared" si="1"/>
        <v>0</v>
      </c>
      <c r="J30" s="13">
        <f t="shared" si="2"/>
        <v>0.73</v>
      </c>
      <c r="K30" s="13">
        <f t="shared" si="3"/>
        <v>0.73</v>
      </c>
      <c r="L30" s="12"/>
      <c r="M30" s="12"/>
      <c r="BS30" s="73"/>
      <c r="BT30" s="1" t="s">
        <v>57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ფიჭვიVI28</v>
      </c>
      <c r="B31" s="1" t="s">
        <v>28</v>
      </c>
      <c r="C31" s="12">
        <v>5</v>
      </c>
      <c r="D31" s="12" t="s">
        <v>173</v>
      </c>
      <c r="E31" s="12"/>
      <c r="F31" s="12">
        <v>28</v>
      </c>
      <c r="G31" s="12">
        <f>VLOOKUP(A31,[2]Лист1!$A$1:$J$9811,7,0)</f>
        <v>0.39</v>
      </c>
      <c r="H31" s="12">
        <f>VLOOKUP(A31,[2]Лист1!$A$1:$J$9861,8,0)</f>
        <v>0.02</v>
      </c>
      <c r="I31" s="13">
        <f t="shared" si="1"/>
        <v>0</v>
      </c>
      <c r="J31" s="13">
        <f t="shared" si="2"/>
        <v>0.41000000000000003</v>
      </c>
      <c r="K31" s="13">
        <f t="shared" si="3"/>
        <v>0.41000000000000003</v>
      </c>
      <c r="L31" s="12"/>
      <c r="M31" s="12"/>
      <c r="BS31" s="73"/>
      <c r="BT31" s="1" t="s">
        <v>58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3:13" x14ac:dyDescent="0.25">
      <c r="C33" s="80" t="s">
        <v>83</v>
      </c>
      <c r="D33" s="81"/>
      <c r="E33" s="82"/>
      <c r="F33" s="12"/>
      <c r="G33" s="12"/>
      <c r="H33" s="12"/>
      <c r="I33" s="13">
        <f>SUM(I27:I32)</f>
        <v>0</v>
      </c>
      <c r="J33" s="13">
        <f>SUM(J27:J32)</f>
        <v>2.64</v>
      </c>
      <c r="K33" s="13">
        <f>SUM(K27:K32)</f>
        <v>2.64</v>
      </c>
      <c r="L33" s="12"/>
      <c r="M33" s="12"/>
    </row>
    <row r="36" spans="3:13" x14ac:dyDescent="0.25">
      <c r="C36" s="31" t="s">
        <v>164</v>
      </c>
      <c r="D36" s="31"/>
      <c r="E36" s="31"/>
      <c r="F36" s="41" t="str">
        <f>პასპორი!D10</f>
        <v>თ._სარდლიშვილი</v>
      </c>
      <c r="G36" s="41"/>
      <c r="H36" s="41"/>
      <c r="I36" s="41"/>
    </row>
  </sheetData>
  <mergeCells count="53">
    <mergeCell ref="C36:E36"/>
    <mergeCell ref="F36:I36"/>
    <mergeCell ref="C33:E33"/>
    <mergeCell ref="D23:D25"/>
    <mergeCell ref="C23:C25"/>
    <mergeCell ref="I24:K24"/>
    <mergeCell ref="G23:K23"/>
    <mergeCell ref="BS15:BS25"/>
    <mergeCell ref="BS26:BS31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:M1"/>
    <mergeCell ref="C2:H2"/>
    <mergeCell ref="I2:M2"/>
    <mergeCell ref="C3:G3"/>
    <mergeCell ref="H3:M3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J18:M18"/>
    <mergeCell ref="J19:M19"/>
    <mergeCell ref="I9:M9"/>
    <mergeCell ref="E5:M5"/>
    <mergeCell ref="I11:M11"/>
    <mergeCell ref="I16:M16"/>
    <mergeCell ref="L14:M14"/>
    <mergeCell ref="L15:M15"/>
    <mergeCell ref="J17:M17"/>
  </mergeCells>
  <dataValidations count="5">
    <dataValidation type="list" allowBlank="1" showInputMessage="1" showErrorMessage="1" sqref="E6" xr:uid="{00000000-0002-0000-0100-000000000000}">
      <formula1>INDIRECT($E$5)</formula1>
    </dataValidation>
    <dataValidation type="list" allowBlank="1" showInputMessage="1" showErrorMessage="1" sqref="K6" xr:uid="{00000000-0002-0000-0100-000001000000}">
      <formula1>INDIRECT($E$6)</formula1>
    </dataValidation>
    <dataValidation type="list" allowBlank="1" showInputMessage="1" showErrorMessage="1" sqref="M8" xr:uid="{00000000-0002-0000-0100-000002000000}">
      <formula1>$BQ$14:$BQ$23</formula1>
    </dataValidation>
    <dataValidation type="list" allowBlank="1" showInputMessage="1" showErrorMessage="1" sqref="K8 I11" xr:uid="{00000000-0002-0000-0100-000003000000}">
      <formula1>#REF!</formula1>
    </dataValidation>
    <dataValidation type="list" allowBlank="1" showInputMessage="1" showErrorMessage="1" sqref="I8" xr:uid="{00000000-0002-0000-0100-000004000000}">
      <formula1>$BU$2:$BU$31</formula1>
    </dataValidation>
  </dataValidations>
  <pageMargins left="0.18" right="0.18" top="0.196850393700787" bottom="0.196850393700787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40"/>
  <sheetViews>
    <sheetView view="pageLayout" topLeftCell="A13" zoomScale="110" zoomScaleNormal="100" zoomScalePageLayoutView="110" workbookViewId="0">
      <selection activeCell="C8" sqref="C8:E8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7.5703125" style="1" customWidth="1"/>
    <col min="13" max="13" width="13.2851562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1" t="s">
        <v>89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48" ht="12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AV2" s="1" t="s">
        <v>149</v>
      </c>
    </row>
    <row r="3" spans="1:48" ht="26.25" customHeight="1" x14ac:dyDescent="0.25">
      <c r="A3" s="40" t="s">
        <v>1</v>
      </c>
      <c r="B3" s="40"/>
      <c r="C3" s="40"/>
      <c r="D3" s="40"/>
      <c r="E3" s="40"/>
      <c r="F3" s="40"/>
      <c r="G3" s="40"/>
      <c r="H3" s="41"/>
      <c r="I3" s="41"/>
      <c r="J3" s="41"/>
      <c r="K3" s="41"/>
      <c r="L3" s="41"/>
      <c r="M3" s="41"/>
    </row>
    <row r="4" spans="1:48" ht="15.75" x14ac:dyDescent="0.3">
      <c r="A4" s="39" t="s">
        <v>90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AU4" s="1" t="s">
        <v>150</v>
      </c>
      <c r="AV4" s="1">
        <v>15001005744</v>
      </c>
    </row>
    <row r="5" spans="1:48" ht="15.75" x14ac:dyDescent="0.3">
      <c r="A5" s="39" t="s">
        <v>91</v>
      </c>
      <c r="B5" s="39"/>
      <c r="C5" s="39"/>
      <c r="D5" s="39" t="s">
        <v>179</v>
      </c>
      <c r="E5" s="39"/>
      <c r="F5" s="39"/>
      <c r="G5" s="39"/>
      <c r="H5" s="39"/>
      <c r="I5" s="39"/>
      <c r="J5" s="39" t="s">
        <v>92</v>
      </c>
      <c r="K5" s="39"/>
      <c r="L5" s="39"/>
      <c r="M5" s="39"/>
      <c r="AU5" s="1" t="s">
        <v>151</v>
      </c>
      <c r="AV5" s="1">
        <v>35001083830</v>
      </c>
    </row>
    <row r="6" spans="1:48" ht="15.75" x14ac:dyDescent="0.3">
      <c r="A6" s="39" t="s">
        <v>93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AU6" s="1" t="s">
        <v>152</v>
      </c>
      <c r="AV6" s="1">
        <v>57001049257</v>
      </c>
    </row>
    <row r="7" spans="1:48" ht="15.75" x14ac:dyDescent="0.3">
      <c r="A7" s="39" t="s">
        <v>94</v>
      </c>
      <c r="B7" s="39"/>
      <c r="C7" s="39"/>
      <c r="D7" s="42" t="s">
        <v>181</v>
      </c>
      <c r="E7" s="43"/>
      <c r="F7" s="43"/>
      <c r="G7" s="44"/>
      <c r="H7" s="45" t="s">
        <v>95</v>
      </c>
      <c r="I7" s="45"/>
      <c r="J7" s="45"/>
      <c r="K7" s="46">
        <f>'აღრიცხვის უწყისი'!E6</f>
        <v>0</v>
      </c>
      <c r="L7" s="46"/>
      <c r="M7" s="46"/>
      <c r="AU7" s="1" t="s">
        <v>153</v>
      </c>
      <c r="AV7" s="1">
        <v>30001000339</v>
      </c>
    </row>
    <row r="8" spans="1:48" ht="15.75" x14ac:dyDescent="0.3">
      <c r="A8" s="39" t="s">
        <v>96</v>
      </c>
      <c r="B8" s="39"/>
      <c r="C8" s="39">
        <f>'აღრიცხვის უწყისი'!K6</f>
        <v>0</v>
      </c>
      <c r="D8" s="39"/>
      <c r="E8" s="39"/>
      <c r="F8" s="22" t="s">
        <v>100</v>
      </c>
      <c r="G8" s="23">
        <f>'აღრიცხვის უწყისი'!I8</f>
        <v>0</v>
      </c>
      <c r="H8" s="42" t="s">
        <v>98</v>
      </c>
      <c r="I8" s="44"/>
      <c r="J8" s="23">
        <f>'აღრიცხვის უწყისი'!I9</f>
        <v>0</v>
      </c>
      <c r="K8" s="45" t="s">
        <v>99</v>
      </c>
      <c r="L8" s="45"/>
      <c r="M8" s="23">
        <f>'აღრიცხვის უწყისი'!I10</f>
        <v>366</v>
      </c>
      <c r="AU8" s="1" t="s">
        <v>154</v>
      </c>
      <c r="AV8" s="15" t="s">
        <v>161</v>
      </c>
    </row>
    <row r="9" spans="1:48" ht="15.75" x14ac:dyDescent="0.3">
      <c r="A9" s="39" t="s">
        <v>101</v>
      </c>
      <c r="B9" s="39"/>
      <c r="C9" s="39"/>
      <c r="D9" s="39"/>
      <c r="E9" s="39"/>
      <c r="F9" s="39"/>
      <c r="G9" s="39"/>
      <c r="H9" s="45"/>
      <c r="I9" s="45"/>
      <c r="J9" s="22" t="s">
        <v>102</v>
      </c>
      <c r="K9" s="22"/>
      <c r="L9" s="47" t="str">
        <f>'აღრიცხვის უწყისი'!I11</f>
        <v>სპეციალური</v>
      </c>
      <c r="M9" s="47"/>
      <c r="AU9" s="1" t="s">
        <v>155</v>
      </c>
      <c r="AV9" s="1">
        <v>10001000873</v>
      </c>
    </row>
    <row r="10" spans="1:48" ht="15.75" x14ac:dyDescent="0.3">
      <c r="A10" s="39" t="s">
        <v>103</v>
      </c>
      <c r="B10" s="39"/>
      <c r="C10" s="39"/>
      <c r="D10" s="39" t="s">
        <v>154</v>
      </c>
      <c r="E10" s="39"/>
      <c r="F10" s="39"/>
      <c r="G10" s="39"/>
      <c r="H10" s="39"/>
      <c r="I10" s="39" t="s">
        <v>104</v>
      </c>
      <c r="J10" s="39"/>
      <c r="K10" s="39" t="str">
        <f>VLOOKUP(D10,AU4:AV19,2,0)</f>
        <v>01011065814</v>
      </c>
      <c r="L10" s="39"/>
      <c r="M10" s="39"/>
      <c r="AU10" s="1" t="s">
        <v>156</v>
      </c>
      <c r="AV10" s="1">
        <v>22001017968</v>
      </c>
    </row>
    <row r="11" spans="1:48" ht="15.75" x14ac:dyDescent="0.3">
      <c r="A11" s="39" t="s">
        <v>105</v>
      </c>
      <c r="B11" s="39"/>
      <c r="C11" s="39"/>
      <c r="D11" s="28">
        <f>H31</f>
        <v>3</v>
      </c>
      <c r="E11" s="39" t="s">
        <v>106</v>
      </c>
      <c r="F11" s="39"/>
      <c r="G11" s="23">
        <f>'აღრიცხვის უწყისი'!M8</f>
        <v>0.4</v>
      </c>
      <c r="H11" s="39" t="s">
        <v>148</v>
      </c>
      <c r="I11" s="39"/>
      <c r="J11" s="23">
        <f>'აღრიცხვის უწყისი'!K8</f>
        <v>100</v>
      </c>
      <c r="K11" s="39" t="s">
        <v>107</v>
      </c>
      <c r="L11" s="39"/>
      <c r="M11" s="23">
        <f>'აღრიცხვის უწყისი'!I16</f>
        <v>60</v>
      </c>
      <c r="AU11" s="1" t="s">
        <v>157</v>
      </c>
      <c r="AV11" s="1">
        <v>15001009944</v>
      </c>
    </row>
    <row r="12" spans="1:48" ht="15.75" x14ac:dyDescent="0.3">
      <c r="A12" s="22" t="s">
        <v>108</v>
      </c>
      <c r="B12" s="22"/>
      <c r="C12" s="45" t="str">
        <f>'აღრიცხვის უწყისი'!J18</f>
        <v>საკმარისი</v>
      </c>
      <c r="D12" s="45"/>
      <c r="E12" s="39" t="s">
        <v>109</v>
      </c>
      <c r="F12" s="39"/>
      <c r="G12" s="23">
        <f>'აღრიცხვის უწყისი'!J17</f>
        <v>1380</v>
      </c>
      <c r="H12" s="39" t="s">
        <v>110</v>
      </c>
      <c r="I12" s="39"/>
      <c r="J12" s="23">
        <f>'აღრიცხვის უწყისი'!J19:M19</f>
        <v>20</v>
      </c>
      <c r="K12" s="39" t="s">
        <v>111</v>
      </c>
      <c r="L12" s="39"/>
      <c r="M12" s="23" t="str">
        <f>დათვალიერება!E14</f>
        <v>ჩ</v>
      </c>
      <c r="AU12" s="1" t="s">
        <v>158</v>
      </c>
      <c r="AV12" s="15" t="s">
        <v>160</v>
      </c>
    </row>
    <row r="13" spans="1:48" ht="15.75" x14ac:dyDescent="0.3">
      <c r="A13" s="48" t="s">
        <v>112</v>
      </c>
      <c r="B13" s="48"/>
      <c r="C13" s="48"/>
      <c r="D13" s="22" t="s">
        <v>165</v>
      </c>
      <c r="E13" s="39">
        <f>'აღრიცხვის უწყისი'!J14</f>
        <v>428747</v>
      </c>
      <c r="F13" s="39"/>
      <c r="G13" s="39"/>
      <c r="H13" s="24" t="s">
        <v>22</v>
      </c>
      <c r="I13" s="39">
        <f>'აღრიცხვის უწყისი'!L14</f>
        <v>4602448</v>
      </c>
      <c r="J13" s="39"/>
      <c r="K13" s="39"/>
      <c r="L13" s="39"/>
      <c r="M13" s="39"/>
      <c r="AU13" s="1" t="s">
        <v>159</v>
      </c>
      <c r="AV13" s="1">
        <v>10001043755</v>
      </c>
    </row>
    <row r="14" spans="1:48" ht="15.75" x14ac:dyDescent="0.3">
      <c r="A14" s="48"/>
      <c r="B14" s="48"/>
      <c r="C14" s="48"/>
      <c r="D14" s="22" t="s">
        <v>166</v>
      </c>
      <c r="E14" s="39">
        <f>'აღრიცხვის უწყისი'!J15</f>
        <v>428751</v>
      </c>
      <c r="F14" s="39"/>
      <c r="G14" s="39"/>
      <c r="H14" s="24" t="s">
        <v>22</v>
      </c>
      <c r="I14" s="39">
        <f>'აღრიცხვის უწყისი'!L15</f>
        <v>4602464</v>
      </c>
      <c r="J14" s="39"/>
      <c r="K14" s="39"/>
      <c r="L14" s="39"/>
      <c r="M14" s="39"/>
    </row>
    <row r="15" spans="1:48" ht="15.75" x14ac:dyDescent="0.3">
      <c r="A15" s="39" t="s">
        <v>113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</row>
    <row r="16" spans="1:48" ht="15.75" x14ac:dyDescent="0.3">
      <c r="A16" s="39" t="s">
        <v>114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</row>
    <row r="17" spans="1:13" ht="15.75" x14ac:dyDescent="0.3">
      <c r="A17" s="51" t="s">
        <v>124</v>
      </c>
      <c r="B17" s="51"/>
      <c r="C17" s="52"/>
      <c r="D17" s="49" t="s">
        <v>115</v>
      </c>
      <c r="E17" s="49"/>
      <c r="F17" s="49" t="s">
        <v>116</v>
      </c>
      <c r="G17" s="49"/>
      <c r="H17" s="49"/>
      <c r="I17" s="49" t="s">
        <v>61</v>
      </c>
      <c r="J17" s="49"/>
      <c r="K17" s="54"/>
      <c r="L17" s="55"/>
      <c r="M17" s="55"/>
    </row>
    <row r="18" spans="1:13" ht="15.75" x14ac:dyDescent="0.3">
      <c r="A18" s="51"/>
      <c r="B18" s="51"/>
      <c r="C18" s="52"/>
      <c r="D18" s="45">
        <v>7</v>
      </c>
      <c r="E18" s="45"/>
      <c r="F18" s="45" t="s">
        <v>173</v>
      </c>
      <c r="G18" s="45"/>
      <c r="H18" s="45"/>
      <c r="I18" s="45" t="s">
        <v>28</v>
      </c>
      <c r="J18" s="45"/>
      <c r="K18" s="54"/>
      <c r="L18" s="55"/>
      <c r="M18" s="55"/>
    </row>
    <row r="19" spans="1:13" ht="15.75" x14ac:dyDescent="0.3">
      <c r="A19" s="51"/>
      <c r="B19" s="51"/>
      <c r="C19" s="52"/>
      <c r="D19" s="45">
        <v>3</v>
      </c>
      <c r="E19" s="45"/>
      <c r="F19" s="45" t="s">
        <v>172</v>
      </c>
      <c r="G19" s="45"/>
      <c r="H19" s="45"/>
      <c r="I19" s="45" t="s">
        <v>28</v>
      </c>
      <c r="J19" s="45"/>
      <c r="K19" s="54"/>
      <c r="L19" s="55"/>
      <c r="M19" s="55"/>
    </row>
    <row r="20" spans="1:13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</row>
    <row r="21" spans="1:13" x14ac:dyDescent="0.25">
      <c r="A21" s="53" t="s">
        <v>1</v>
      </c>
      <c r="B21" s="53" t="s">
        <v>116</v>
      </c>
      <c r="C21" s="56" t="s">
        <v>117</v>
      </c>
      <c r="D21" s="38" t="s">
        <v>123</v>
      </c>
      <c r="E21" s="38"/>
      <c r="F21" s="38"/>
      <c r="G21" s="38"/>
      <c r="H21" s="38"/>
      <c r="I21" s="38"/>
      <c r="J21" s="38"/>
      <c r="K21" s="38"/>
      <c r="L21" s="38"/>
      <c r="M21" s="50" t="s">
        <v>84</v>
      </c>
    </row>
    <row r="22" spans="1:13" x14ac:dyDescent="0.25">
      <c r="A22" s="53"/>
      <c r="B22" s="53"/>
      <c r="C22" s="56"/>
      <c r="D22" s="38" t="s">
        <v>82</v>
      </c>
      <c r="E22" s="38"/>
      <c r="F22" s="38"/>
      <c r="G22" s="38"/>
      <c r="H22" s="38" t="s">
        <v>81</v>
      </c>
      <c r="I22" s="38"/>
      <c r="J22" s="38"/>
      <c r="K22" s="38"/>
      <c r="L22" s="57" t="s">
        <v>122</v>
      </c>
      <c r="M22" s="50"/>
    </row>
    <row r="23" spans="1:13" ht="65.25" customHeight="1" x14ac:dyDescent="0.25">
      <c r="A23" s="53"/>
      <c r="B23" s="53"/>
      <c r="C23" s="56"/>
      <c r="D23" s="18" t="s">
        <v>118</v>
      </c>
      <c r="E23" s="18" t="s">
        <v>119</v>
      </c>
      <c r="F23" s="18" t="s">
        <v>120</v>
      </c>
      <c r="G23" s="19" t="s">
        <v>121</v>
      </c>
      <c r="H23" s="18" t="s">
        <v>118</v>
      </c>
      <c r="I23" s="18" t="s">
        <v>119</v>
      </c>
      <c r="J23" s="18" t="s">
        <v>120</v>
      </c>
      <c r="K23" s="20" t="s">
        <v>121</v>
      </c>
      <c r="L23" s="57"/>
      <c r="M23" s="50"/>
    </row>
    <row r="24" spans="1:13" x14ac:dyDescent="0.25">
      <c r="A24" s="11" t="s">
        <v>23</v>
      </c>
      <c r="B24" s="11" t="s">
        <v>24</v>
      </c>
      <c r="C24" s="11" t="s">
        <v>25</v>
      </c>
      <c r="D24" s="11" t="s">
        <v>26</v>
      </c>
      <c r="E24" s="11" t="s">
        <v>27</v>
      </c>
      <c r="F24" s="11" t="s">
        <v>28</v>
      </c>
      <c r="G24" s="11" t="s">
        <v>29</v>
      </c>
      <c r="H24" s="11" t="s">
        <v>30</v>
      </c>
      <c r="I24" s="11" t="s">
        <v>31</v>
      </c>
      <c r="J24" s="11" t="s">
        <v>87</v>
      </c>
      <c r="K24" s="11" t="s">
        <v>88</v>
      </c>
      <c r="L24" s="11" t="s">
        <v>125</v>
      </c>
      <c r="M24" s="11" t="s">
        <v>126</v>
      </c>
    </row>
    <row r="25" spans="1:13" x14ac:dyDescent="0.25">
      <c r="A25" s="12">
        <v>1</v>
      </c>
      <c r="B25" s="30" t="s">
        <v>173</v>
      </c>
      <c r="C25" s="12">
        <v>28</v>
      </c>
      <c r="D25" s="12"/>
      <c r="E25" s="12"/>
      <c r="F25" s="12"/>
      <c r="G25" s="12">
        <f>E25+F25</f>
        <v>0</v>
      </c>
      <c r="H25" s="12">
        <v>2</v>
      </c>
      <c r="I25" s="12">
        <f>H25*'აღრიცხვის უწყისი'!G28</f>
        <v>0.78</v>
      </c>
      <c r="J25" s="12">
        <f>H25*'აღრიცხვის უწყისი'!H28</f>
        <v>0.04</v>
      </c>
      <c r="K25" s="12">
        <f>I25+J25</f>
        <v>0.82000000000000006</v>
      </c>
      <c r="L25" s="12">
        <f>G25+K25</f>
        <v>0.82000000000000006</v>
      </c>
      <c r="M25" s="12"/>
    </row>
    <row r="26" spans="1:13" x14ac:dyDescent="0.25">
      <c r="A26" s="37" t="s">
        <v>83</v>
      </c>
      <c r="B26" s="37"/>
      <c r="C26" s="37"/>
      <c r="D26" s="25">
        <f t="shared" ref="D26:L26" si="0">SUM(D25:D25)</f>
        <v>0</v>
      </c>
      <c r="E26" s="26">
        <f t="shared" si="0"/>
        <v>0</v>
      </c>
      <c r="F26" s="26">
        <f t="shared" si="0"/>
        <v>0</v>
      </c>
      <c r="G26" s="26">
        <f t="shared" si="0"/>
        <v>0</v>
      </c>
      <c r="H26" s="27">
        <f t="shared" si="0"/>
        <v>2</v>
      </c>
      <c r="I26" s="26">
        <f t="shared" si="0"/>
        <v>0.78</v>
      </c>
      <c r="J26" s="26">
        <f t="shared" si="0"/>
        <v>0.04</v>
      </c>
      <c r="K26" s="26">
        <f t="shared" si="0"/>
        <v>0.82000000000000006</v>
      </c>
      <c r="L26" s="26">
        <f t="shared" si="0"/>
        <v>0.82000000000000006</v>
      </c>
      <c r="M26" s="25"/>
    </row>
    <row r="27" spans="1:13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</row>
    <row r="28" spans="1:13" x14ac:dyDescent="0.25">
      <c r="A28" s="12">
        <v>1</v>
      </c>
      <c r="B28" s="30" t="s">
        <v>172</v>
      </c>
      <c r="C28" s="12">
        <v>28</v>
      </c>
      <c r="D28" s="12"/>
      <c r="E28" s="12"/>
      <c r="F28" s="12"/>
      <c r="G28" s="12">
        <f t="shared" ref="G28" si="1">E28+F28</f>
        <v>0</v>
      </c>
      <c r="H28" s="12">
        <v>1</v>
      </c>
      <c r="I28" s="12">
        <f>'აღრიცხვის უწყისი'!G27</f>
        <v>0.32</v>
      </c>
      <c r="J28" s="12">
        <f>'აღრიცხვის უწყისი'!H27</f>
        <v>0.04</v>
      </c>
      <c r="K28" s="12">
        <f t="shared" ref="K28" si="2">I28+J28</f>
        <v>0.36</v>
      </c>
      <c r="L28" s="12">
        <f t="shared" ref="L28" si="3">G28+K28</f>
        <v>0.36</v>
      </c>
      <c r="M28" s="12"/>
    </row>
    <row r="29" spans="1:13" x14ac:dyDescent="0.25">
      <c r="A29" s="37" t="s">
        <v>83</v>
      </c>
      <c r="B29" s="37"/>
      <c r="C29" s="37"/>
      <c r="D29" s="27">
        <f t="shared" ref="D29:L29" si="4">SUM(D28:D28)</f>
        <v>0</v>
      </c>
      <c r="E29" s="26">
        <f t="shared" si="4"/>
        <v>0</v>
      </c>
      <c r="F29" s="26">
        <f t="shared" si="4"/>
        <v>0</v>
      </c>
      <c r="G29" s="26">
        <f t="shared" si="4"/>
        <v>0</v>
      </c>
      <c r="H29" s="27">
        <f t="shared" si="4"/>
        <v>1</v>
      </c>
      <c r="I29" s="26">
        <f t="shared" si="4"/>
        <v>0.32</v>
      </c>
      <c r="J29" s="26">
        <f t="shared" si="4"/>
        <v>0.04</v>
      </c>
      <c r="K29" s="26">
        <f t="shared" si="4"/>
        <v>0.36</v>
      </c>
      <c r="L29" s="26">
        <f t="shared" si="4"/>
        <v>0.36</v>
      </c>
      <c r="M29" s="25"/>
    </row>
    <row r="30" spans="1:13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</row>
    <row r="31" spans="1:13" x14ac:dyDescent="0.25">
      <c r="A31" s="38" t="s">
        <v>167</v>
      </c>
      <c r="B31" s="38"/>
      <c r="C31" s="38"/>
      <c r="D31" s="12"/>
      <c r="E31" s="12"/>
      <c r="F31" s="12"/>
      <c r="G31" s="12"/>
      <c r="H31" s="27">
        <f t="shared" ref="H31:K31" si="5">H26+H29</f>
        <v>3</v>
      </c>
      <c r="I31" s="26">
        <f t="shared" si="5"/>
        <v>1.1000000000000001</v>
      </c>
      <c r="J31" s="26">
        <f t="shared" si="5"/>
        <v>0.08</v>
      </c>
      <c r="K31" s="26">
        <f t="shared" si="5"/>
        <v>1.1800000000000002</v>
      </c>
      <c r="L31" s="26">
        <f>L26+L29</f>
        <v>1.1800000000000002</v>
      </c>
      <c r="M31" s="12"/>
    </row>
    <row r="32" spans="1:13" x14ac:dyDescent="0.2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</row>
    <row r="33" spans="1:13" x14ac:dyDescent="0.25">
      <c r="A33" s="1" t="s">
        <v>168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x14ac:dyDescent="0.2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x14ac:dyDescent="0.25">
      <c r="A36" s="1" t="s">
        <v>169</v>
      </c>
      <c r="F36" s="33" t="str">
        <f>D10</f>
        <v>თ._სარდლიშვილი</v>
      </c>
      <c r="G36" s="31"/>
      <c r="H36" s="31"/>
      <c r="I36" s="31"/>
      <c r="J36" s="31"/>
      <c r="K36" s="31"/>
      <c r="L36" s="31"/>
      <c r="M36" s="31"/>
    </row>
    <row r="37" spans="1:13" x14ac:dyDescent="0.25">
      <c r="A37" s="31"/>
      <c r="B37" s="31"/>
      <c r="C37" s="31"/>
      <c r="D37" s="31"/>
      <c r="E37" s="31"/>
      <c r="F37" s="34" t="s">
        <v>171</v>
      </c>
      <c r="G37" s="34"/>
      <c r="H37" s="34"/>
      <c r="I37" s="34"/>
      <c r="J37" s="34"/>
      <c r="K37" s="34"/>
      <c r="L37" s="34"/>
      <c r="M37" s="34"/>
    </row>
    <row r="38" spans="1:13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5">
      <c r="A39" s="31"/>
      <c r="B39" s="31"/>
      <c r="C39" s="31"/>
      <c r="D39" s="31"/>
      <c r="E39" s="31"/>
      <c r="F39" s="36"/>
      <c r="G39" s="36"/>
      <c r="H39" s="36"/>
      <c r="I39" s="36"/>
      <c r="J39" s="36"/>
      <c r="K39" s="36"/>
      <c r="L39" s="36"/>
      <c r="M39" s="36"/>
    </row>
    <row r="40" spans="1:13" x14ac:dyDescent="0.25">
      <c r="F40" s="35" t="s">
        <v>170</v>
      </c>
      <c r="G40" s="35"/>
      <c r="H40" s="35"/>
      <c r="I40" s="35"/>
      <c r="J40" s="35"/>
      <c r="K40" s="35"/>
      <c r="L40" s="35"/>
      <c r="M40" s="35"/>
    </row>
  </sheetData>
  <mergeCells count="78">
    <mergeCell ref="M21:M23"/>
    <mergeCell ref="D21:L21"/>
    <mergeCell ref="A17:C19"/>
    <mergeCell ref="A21:A23"/>
    <mergeCell ref="K17:M19"/>
    <mergeCell ref="A20:L20"/>
    <mergeCell ref="B21:B23"/>
    <mergeCell ref="C21:C23"/>
    <mergeCell ref="D22:G22"/>
    <mergeCell ref="H22:K22"/>
    <mergeCell ref="L22:L23"/>
    <mergeCell ref="D18:E18"/>
    <mergeCell ref="F18:H18"/>
    <mergeCell ref="I18:J18"/>
    <mergeCell ref="D19:E19"/>
    <mergeCell ref="F19:H19"/>
    <mergeCell ref="I19:J19"/>
    <mergeCell ref="A16:G16"/>
    <mergeCell ref="H15:M15"/>
    <mergeCell ref="H16:M16"/>
    <mergeCell ref="D17:E17"/>
    <mergeCell ref="F17:H17"/>
    <mergeCell ref="I17:J17"/>
    <mergeCell ref="A15:G15"/>
    <mergeCell ref="A13:C14"/>
    <mergeCell ref="E13:G13"/>
    <mergeCell ref="E14:G14"/>
    <mergeCell ref="I13:M13"/>
    <mergeCell ref="I14:M14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A7:C7"/>
    <mergeCell ref="D7:G7"/>
    <mergeCell ref="H7:J7"/>
    <mergeCell ref="K7:M7"/>
    <mergeCell ref="A8:B8"/>
    <mergeCell ref="K8:L8"/>
    <mergeCell ref="C8:E8"/>
    <mergeCell ref="H8:I8"/>
    <mergeCell ref="A6:E6"/>
    <mergeCell ref="F4:M4"/>
    <mergeCell ref="F6:M6"/>
    <mergeCell ref="A1:M1"/>
    <mergeCell ref="A2:M2"/>
    <mergeCell ref="A3:G3"/>
    <mergeCell ref="H3:M3"/>
    <mergeCell ref="A5:C5"/>
    <mergeCell ref="D5:I5"/>
    <mergeCell ref="J5:K5"/>
    <mergeCell ref="L5:M5"/>
    <mergeCell ref="A4:E4"/>
    <mergeCell ref="F37:M37"/>
    <mergeCell ref="F40:M40"/>
    <mergeCell ref="F38:M39"/>
    <mergeCell ref="A37:E39"/>
    <mergeCell ref="A26:C26"/>
    <mergeCell ref="A27:M27"/>
    <mergeCell ref="A29:C29"/>
    <mergeCell ref="A30:M30"/>
    <mergeCell ref="A31:C31"/>
    <mergeCell ref="A34:M35"/>
    <mergeCell ref="A32:M32"/>
    <mergeCell ref="D33:F33"/>
    <mergeCell ref="G33:M33"/>
    <mergeCell ref="F36:M36"/>
  </mergeCells>
  <dataValidations count="1">
    <dataValidation type="list" allowBlank="1" showInputMessage="1" showErrorMessage="1" sqref="D10:H10" xr:uid="{00000000-0002-0000-0000-000000000000}">
      <formula1>$AU$4:$AU$19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1"/>
  <sheetViews>
    <sheetView view="pageLayout" zoomScaleNormal="100" workbookViewId="0">
      <selection activeCell="C3" sqref="C3:G3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1" t="s">
        <v>127</v>
      </c>
      <c r="B1" s="31"/>
      <c r="C1" s="31"/>
      <c r="D1" s="31"/>
      <c r="E1" s="31"/>
      <c r="F1" s="31"/>
      <c r="G1" s="31"/>
    </row>
    <row r="2" spans="1:7" x14ac:dyDescent="0.25">
      <c r="A2" s="31" t="s">
        <v>128</v>
      </c>
      <c r="B2" s="31"/>
      <c r="C2" s="31"/>
      <c r="D2" s="31"/>
      <c r="E2" s="31"/>
      <c r="F2" s="31"/>
      <c r="G2" s="31"/>
    </row>
    <row r="3" spans="1:7" x14ac:dyDescent="0.25">
      <c r="A3" s="31" t="s">
        <v>4</v>
      </c>
      <c r="B3" s="31"/>
      <c r="C3" s="31" t="str">
        <f>'აღრიცხვის უწყისი'!E5</f>
        <v>სსიპ სახელმწიფო ქონების ეროვნული სააგენტო</v>
      </c>
      <c r="D3" s="31"/>
      <c r="E3" s="31"/>
      <c r="F3" s="31"/>
      <c r="G3" s="31"/>
    </row>
    <row r="4" spans="1:7" x14ac:dyDescent="0.25">
      <c r="A4" s="31" t="s">
        <v>5</v>
      </c>
      <c r="B4" s="31"/>
      <c r="C4" s="41">
        <f>'აღრიცხვის უწყისი'!E6</f>
        <v>0</v>
      </c>
      <c r="D4" s="41"/>
      <c r="E4" s="16" t="s">
        <v>6</v>
      </c>
      <c r="F4" s="41">
        <f>'აღრიცხვის უწყისი'!K6</f>
        <v>0</v>
      </c>
      <c r="G4" s="41"/>
    </row>
    <row r="5" spans="1:7" x14ac:dyDescent="0.25">
      <c r="A5" s="16" t="s">
        <v>129</v>
      </c>
      <c r="B5" s="14">
        <f>'აღრიცხვის უწყისი'!I8</f>
        <v>0</v>
      </c>
      <c r="C5" s="1" t="s">
        <v>97</v>
      </c>
      <c r="D5" s="41">
        <f>'აღრიცხვის უწყისი'!I9</f>
        <v>0</v>
      </c>
      <c r="E5" s="41"/>
      <c r="F5" s="41"/>
      <c r="G5" s="41"/>
    </row>
    <row r="6" spans="1:7" x14ac:dyDescent="0.25">
      <c r="A6" s="1" t="s">
        <v>130</v>
      </c>
      <c r="E6" s="31"/>
      <c r="F6" s="31"/>
      <c r="G6" s="31"/>
    </row>
    <row r="7" spans="1:7" x14ac:dyDescent="0.25">
      <c r="A7" s="4" t="s">
        <v>21</v>
      </c>
      <c r="B7" s="41">
        <f>'აღრიცხვის უწყისი'!J14</f>
        <v>428747</v>
      </c>
      <c r="C7" s="41"/>
      <c r="D7" s="4" t="s">
        <v>22</v>
      </c>
      <c r="E7" s="41">
        <f>'აღრიცხვის უწყისი'!L14</f>
        <v>4602448</v>
      </c>
      <c r="F7" s="41"/>
      <c r="G7" s="41"/>
    </row>
    <row r="8" spans="1:7" x14ac:dyDescent="0.25">
      <c r="A8" s="4" t="s">
        <v>21</v>
      </c>
      <c r="B8" s="41">
        <f>'აღრიცხვის უწყისი'!J15</f>
        <v>428751</v>
      </c>
      <c r="C8" s="41"/>
      <c r="D8" s="4" t="s">
        <v>22</v>
      </c>
      <c r="E8" s="41">
        <f>'აღრიცხვის უწყისი'!L15</f>
        <v>4602464</v>
      </c>
      <c r="F8" s="41"/>
      <c r="G8" s="41"/>
    </row>
    <row r="9" spans="1:7" x14ac:dyDescent="0.25">
      <c r="A9" s="40" t="s">
        <v>12</v>
      </c>
      <c r="B9" s="40"/>
      <c r="C9" s="41" t="str">
        <f>'აღრიცხვის უწყისი'!I11</f>
        <v>სპეციალური</v>
      </c>
      <c r="D9" s="41"/>
      <c r="E9" s="41"/>
      <c r="F9" s="41"/>
      <c r="G9" s="41"/>
    </row>
    <row r="10" spans="1:7" x14ac:dyDescent="0.25">
      <c r="A10" s="31" t="s">
        <v>131</v>
      </c>
      <c r="B10" s="31"/>
      <c r="C10" s="31"/>
      <c r="D10" s="31"/>
      <c r="E10" s="31"/>
      <c r="F10" s="31"/>
      <c r="G10" s="31"/>
    </row>
    <row r="11" spans="1:7" x14ac:dyDescent="0.25">
      <c r="A11" s="12" t="s">
        <v>132</v>
      </c>
      <c r="B11" s="38"/>
      <c r="C11" s="38"/>
      <c r="D11" s="38"/>
      <c r="E11" s="38"/>
      <c r="F11" s="38"/>
      <c r="G11" s="38"/>
    </row>
    <row r="12" spans="1:7" x14ac:dyDescent="0.25">
      <c r="A12" s="12" t="s">
        <v>133</v>
      </c>
      <c r="B12" s="38"/>
      <c r="C12" s="38"/>
      <c r="D12" s="17" t="s">
        <v>135</v>
      </c>
      <c r="E12" s="12"/>
      <c r="F12" s="17" t="s">
        <v>32</v>
      </c>
      <c r="G12" s="12"/>
    </row>
    <row r="13" spans="1:7" x14ac:dyDescent="0.25">
      <c r="A13" s="12" t="s">
        <v>134</v>
      </c>
      <c r="B13" s="38"/>
      <c r="C13" s="38"/>
      <c r="D13" s="38"/>
      <c r="E13" s="38"/>
      <c r="F13" s="38"/>
      <c r="G13" s="38"/>
    </row>
    <row r="14" spans="1:7" x14ac:dyDescent="0.25">
      <c r="A14" s="12" t="s">
        <v>133</v>
      </c>
      <c r="B14" s="38" t="s">
        <v>177</v>
      </c>
      <c r="C14" s="38"/>
      <c r="D14" s="17" t="s">
        <v>135</v>
      </c>
      <c r="E14" s="21" t="s">
        <v>178</v>
      </c>
      <c r="F14" s="17" t="s">
        <v>32</v>
      </c>
      <c r="G14" s="12">
        <v>20</v>
      </c>
    </row>
    <row r="15" spans="1:7" x14ac:dyDescent="0.25">
      <c r="A15" s="36"/>
      <c r="B15" s="36"/>
      <c r="C15" s="36"/>
      <c r="D15" s="36"/>
      <c r="E15" s="36"/>
      <c r="F15" s="36"/>
      <c r="G15" s="36"/>
    </row>
    <row r="16" spans="1:7" x14ac:dyDescent="0.25">
      <c r="A16" s="12" t="s">
        <v>136</v>
      </c>
      <c r="B16" s="38" t="s">
        <v>137</v>
      </c>
      <c r="C16" s="38"/>
      <c r="D16" s="38" t="s">
        <v>20</v>
      </c>
      <c r="E16" s="38"/>
      <c r="F16" s="38" t="s">
        <v>15</v>
      </c>
      <c r="G16" s="38"/>
    </row>
    <row r="17" spans="1:7" x14ac:dyDescent="0.25">
      <c r="A17" s="12" t="s">
        <v>132</v>
      </c>
      <c r="B17" s="12" t="s">
        <v>132</v>
      </c>
      <c r="C17" s="12" t="s">
        <v>134</v>
      </c>
      <c r="D17" s="12" t="s">
        <v>132</v>
      </c>
      <c r="E17" s="12" t="s">
        <v>134</v>
      </c>
      <c r="F17" s="12" t="s">
        <v>132</v>
      </c>
      <c r="G17" s="12" t="s">
        <v>134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0.4</v>
      </c>
      <c r="F19" s="12"/>
      <c r="G19" s="12">
        <v>60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81"/>
      <c r="B21" s="81"/>
      <c r="C21" s="81"/>
      <c r="D21" s="81"/>
      <c r="E21" s="81"/>
      <c r="F21" s="81"/>
      <c r="G21" s="81"/>
    </row>
    <row r="22" spans="1:7" x14ac:dyDescent="0.25">
      <c r="A22" s="12" t="s">
        <v>138</v>
      </c>
      <c r="B22" s="12"/>
      <c r="C22" s="12"/>
      <c r="D22" s="84"/>
      <c r="E22" s="32"/>
      <c r="F22" s="32"/>
      <c r="G22" s="85"/>
    </row>
    <row r="23" spans="1:7" x14ac:dyDescent="0.25">
      <c r="A23" s="12" t="s">
        <v>132</v>
      </c>
      <c r="B23" s="12"/>
      <c r="C23" s="12" t="s">
        <v>162</v>
      </c>
      <c r="D23" s="86"/>
      <c r="E23" s="87"/>
      <c r="F23" s="87"/>
      <c r="G23" s="88"/>
    </row>
    <row r="24" spans="1:7" x14ac:dyDescent="0.25">
      <c r="A24" s="12" t="s">
        <v>134</v>
      </c>
      <c r="B24" s="12"/>
      <c r="C24" s="12" t="s">
        <v>162</v>
      </c>
      <c r="D24" s="89"/>
      <c r="E24" s="36"/>
      <c r="F24" s="36"/>
      <c r="G24" s="90"/>
    </row>
    <row r="25" spans="1:7" x14ac:dyDescent="0.25">
      <c r="A25" s="12" t="s">
        <v>139</v>
      </c>
      <c r="B25" s="12"/>
      <c r="C25" s="12"/>
      <c r="D25" s="12"/>
      <c r="E25" s="12"/>
      <c r="F25" s="12"/>
      <c r="G25" s="12"/>
    </row>
    <row r="26" spans="1:7" x14ac:dyDescent="0.25">
      <c r="A26" s="12" t="s">
        <v>132</v>
      </c>
      <c r="B26" s="80"/>
      <c r="C26" s="81"/>
      <c r="D26" s="81"/>
      <c r="E26" s="82"/>
      <c r="F26" s="12"/>
      <c r="G26" s="12" t="s">
        <v>163</v>
      </c>
    </row>
    <row r="27" spans="1:7" x14ac:dyDescent="0.25">
      <c r="A27" s="12" t="s">
        <v>134</v>
      </c>
      <c r="B27" s="80"/>
      <c r="C27" s="81"/>
      <c r="D27" s="81"/>
      <c r="E27" s="82"/>
      <c r="F27" s="12"/>
      <c r="G27" s="12" t="s">
        <v>163</v>
      </c>
    </row>
    <row r="28" spans="1:7" x14ac:dyDescent="0.25">
      <c r="A28" s="12" t="s">
        <v>140</v>
      </c>
      <c r="B28" s="80"/>
      <c r="C28" s="81"/>
      <c r="D28" s="81"/>
      <c r="E28" s="81"/>
      <c r="F28" s="81"/>
      <c r="G28" s="82"/>
    </row>
    <row r="29" spans="1:7" x14ac:dyDescent="0.25">
      <c r="B29" s="1" t="s">
        <v>141</v>
      </c>
    </row>
    <row r="32" spans="1:7" x14ac:dyDescent="0.25">
      <c r="A32" s="31" t="s">
        <v>142</v>
      </c>
      <c r="B32" s="31"/>
      <c r="C32" s="1" t="str">
        <f>'აღრიცხვის უწყისი'!F36</f>
        <v>თ._სარდლიშვილი</v>
      </c>
    </row>
    <row r="41" spans="1:7" ht="34.5" customHeight="1" x14ac:dyDescent="0.25">
      <c r="A41" s="83" t="s">
        <v>143</v>
      </c>
      <c r="B41" s="83"/>
      <c r="C41" s="83"/>
      <c r="D41" s="83"/>
      <c r="E41" s="83"/>
      <c r="F41" s="83"/>
      <c r="G41" s="83"/>
    </row>
  </sheetData>
  <mergeCells count="31">
    <mergeCell ref="A21:G21"/>
    <mergeCell ref="D22:G24"/>
    <mergeCell ref="B26:E26"/>
    <mergeCell ref="B27:E27"/>
    <mergeCell ref="B28:G28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აღრიცხვის უწყისი</vt:lpstr>
      <vt:lpstr>პასპორი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mariam</cp:lastModifiedBy>
  <dcterms:created xsi:type="dcterms:W3CDTF">2020-05-23T10:29:09Z</dcterms:created>
  <dcterms:modified xsi:type="dcterms:W3CDTF">2020-10-08T11:01:52Z</dcterms:modified>
</cp:coreProperties>
</file>