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სახელმწიფო\სახელმწიფო_1797_კვმ\"/>
    </mc:Choice>
  </mc:AlternateContent>
  <bookViews>
    <workbookView xWindow="0" yWindow="0" windowWidth="28800" windowHeight="12300" activeTab="2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უწყისი'!$A$26:$ES$30</definedName>
    <definedName name="piradoba">პასპორი!$AV$4:$AV$19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უწყისი'!$BT$26:$BT$30</definedName>
    <definedName name="დაქანება">'აღრიცხვის უწყისი'!#REF!</definedName>
    <definedName name="თანრიგი">'აღრიცხვის უწყისი'!#REF!</definedName>
    <definedName name="სატყეო_სამსახური">'აღრიცხვის უწყისი'!#REF!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1" i="1" l="1"/>
  <c r="F38" i="1"/>
  <c r="H33" i="1"/>
  <c r="A28" i="2"/>
  <c r="A29" i="2"/>
  <c r="A30" i="2"/>
  <c r="J12" i="2" l="1"/>
  <c r="C9" i="3" l="1"/>
  <c r="E7" i="2" l="1"/>
  <c r="I16" i="2" l="1"/>
  <c r="D31" i="1"/>
  <c r="E31" i="1"/>
  <c r="F31" i="1"/>
  <c r="D28" i="1"/>
  <c r="E28" i="1"/>
  <c r="F28" i="1"/>
  <c r="H31" i="1"/>
  <c r="H28" i="1"/>
  <c r="G26" i="1"/>
  <c r="G27" i="1"/>
  <c r="G30" i="1"/>
  <c r="G31" i="1" s="1"/>
  <c r="G25" i="1"/>
  <c r="J19" i="2"/>
  <c r="G28" i="1" l="1"/>
  <c r="F35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G28" i="2"/>
  <c r="I30" i="1" s="1"/>
  <c r="H28" i="2"/>
  <c r="J30" i="1" s="1"/>
  <c r="J31" i="1" s="1"/>
  <c r="G29" i="2"/>
  <c r="H29" i="2"/>
  <c r="J26" i="1" s="1"/>
  <c r="G30" i="2"/>
  <c r="I25" i="1" s="1"/>
  <c r="H30" i="2"/>
  <c r="J25" i="1" s="1"/>
  <c r="I31" i="1" l="1"/>
  <c r="K30" i="1"/>
  <c r="K25" i="1"/>
  <c r="J29" i="2"/>
  <c r="I26" i="1"/>
  <c r="K26" i="1" s="1"/>
  <c r="L26" i="1" s="1"/>
  <c r="J28" i="2"/>
  <c r="K28" i="2" s="1"/>
  <c r="J30" i="2"/>
  <c r="K30" i="2" s="1"/>
  <c r="K29" i="2"/>
  <c r="A27" i="2"/>
  <c r="K31" i="1" l="1"/>
  <c r="L30" i="1"/>
  <c r="L31" i="1" s="1"/>
  <c r="L25" i="1"/>
  <c r="H27" i="2"/>
  <c r="J27" i="1" s="1"/>
  <c r="J28" i="1" s="1"/>
  <c r="J33" i="1" s="1"/>
  <c r="G27" i="2"/>
  <c r="I27" i="2"/>
  <c r="I32" i="2" s="1"/>
  <c r="J27" i="2" l="1"/>
  <c r="J32" i="2" s="1"/>
  <c r="I27" i="1"/>
  <c r="K27" i="2" l="1"/>
  <c r="K32" i="2" s="1"/>
  <c r="K27" i="1"/>
  <c r="I28" i="1"/>
  <c r="I33" i="1" s="1"/>
  <c r="L27" i="1" l="1"/>
  <c r="L28" i="1" s="1"/>
  <c r="L33" i="1" s="1"/>
  <c r="K28" i="1"/>
  <c r="K33" i="1" s="1"/>
</calcChain>
</file>

<file path=xl/sharedStrings.xml><?xml version="1.0" encoding="utf-8"?>
<sst xmlns="http://schemas.openxmlformats.org/spreadsheetml/2006/main" count="292" uniqueCount="182">
  <si>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</si>
  <si>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</si>
  <si>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</si>
  <si>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</si>
  <si>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</si>
  <si>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</si>
  <si>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</si>
  <si>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</si>
  <si>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</si>
  <si>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</si>
  <si>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</si>
  <si>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</si>
  <si>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</si>
  <si>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</si>
  <si>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</si>
  <si>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</si>
  <si>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</si>
  <si>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</si>
  <si>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</si>
  <si>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</si>
  <si>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</si>
  <si>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</si>
  <si>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</si>
  <si>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</si>
  <si>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</si>
  <si>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</si>
  <si>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</si>
  <si>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</si>
  <si>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</si>
  <si>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</si>
  <si>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</si>
  <si>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</si>
  <si>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დაქანება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</si>
  <si>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</si>
  <si>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</si>
  <si>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</si>
  <si>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</si>
  <si>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</si>
  <si>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</si>
  <si>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</si>
  <si>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</si>
  <si>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</si>
  <si>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</si>
  <si>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</si>
  <si>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</si>
  <si>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</si>
  <si>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</si>
  <si>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</si>
  <si>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</si>
  <si>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</si>
  <si>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</si>
  <si>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</si>
  <si>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</si>
  <si>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</si>
  <si>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</si>
  <si>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</si>
  <si>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</si>
  <si>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</si>
  <si>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</si>
  <si>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</si>
  <si>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</si>
  <si>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თანრიგი</t>
  </si>
  <si>
    <t>1ა</t>
  </si>
  <si>
    <t>4ა</t>
  </si>
  <si>
    <t>6ა</t>
  </si>
  <si>
    <t>8ა</t>
  </si>
  <si>
    <t>9ა</t>
  </si>
  <si>
    <t>15ა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</si>
  <si>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</si>
  <si>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</si>
  <si>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</si>
  <si>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</si>
  <si>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</si>
  <si>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</si>
  <si>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</si>
  <si>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</si>
  <si>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</si>
  <si>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</si>
  <si>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</si>
  <si>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</si>
  <si>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</si>
  <si>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</si>
  <si>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</si>
  <si>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</si>
  <si>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</si>
  <si>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</si>
  <si>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</si>
  <si>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</si>
  <si>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</si>
  <si>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</si>
  <si>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</si>
  <si>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</si>
  <si>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</si>
  <si>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</si>
  <si>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</si>
  <si>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</si>
  <si>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</si>
  <si>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</si>
  <si>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</si>
  <si>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10. ფართობი (ჰა)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</si>
  <si>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</si>
  <si>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</si>
  <si>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</si>
  <si>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</si>
  <si>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</si>
  <si>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</si>
  <si>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</si>
  <si>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</si>
  <si>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</si>
  <si>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</si>
  <si>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</si>
  <si>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</si>
  <si>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</si>
  <si>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</si>
  <si>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</si>
  <si>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</si>
  <si>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</si>
  <si>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</si>
  <si>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</si>
  <si>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</si>
  <si>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</si>
  <si>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</si>
  <si>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</si>
  <si>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</si>
  <si>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</si>
  <si>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</si>
  <si>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</si>
  <si>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</si>
  <si>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</si>
  <si>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</si>
  <si>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</si>
  <si>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</si>
  <si>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</si>
  <si>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</si>
  <si>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</si>
  <si>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</si>
  <si>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</si>
  <si>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</si>
  <si>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</si>
  <si>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</si>
  <si>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</si>
  <si>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</si>
  <si>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</si>
  <si>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</si>
  <si>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</si>
  <si>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</si>
  <si>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</si>
  <si>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</si>
  <si>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</si>
  <si>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</si>
  <si>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</si>
  <si>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</si>
  <si>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</si>
  <si>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</si>
  <si>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</si>
  <si>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</si>
  <si>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</si>
  <si>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</si>
  <si>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</si>
  <si>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</si>
  <si>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</si>
  <si>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t>01011065814</t>
  </si>
  <si>
    <t>ათ. ჰა-ზე</t>
  </si>
  <si>
    <t>%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</si>
  <si>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</si>
  <si>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</si>
  <si>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</si>
  <si>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</si>
  <si>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</si>
  <si>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</si>
  <si>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</si>
  <si>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</si>
  <si>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კვმ</t>
  </si>
  <si>
    <t>ჩა</t>
  </si>
  <si>
    <t>მუხა</t>
  </si>
  <si>
    <t>რცხილა</t>
  </si>
  <si>
    <t>მხ</t>
  </si>
  <si>
    <t>რცხ</t>
  </si>
  <si>
    <t>საქართველოს სახელმწიფო ელექტროსისტემა</t>
  </si>
  <si>
    <t>ქ. თბილისი, ბარათიშვილის 2</t>
  </si>
  <si>
    <t>9მხ 1რცხ</t>
  </si>
  <si>
    <t>სსიპ სახელმწიფო ქონების ეროვნული სააგენტო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</si>
</sst>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5" fillId="0" borderId="5" xfId="0" applyFont="1" applyBorder="1"/>
    <xf numFmtId="2" fontId="5" fillId="0" borderId="5" xfId="0" applyNumberFormat="1" applyFont="1" applyBorder="1"/>
    <xf numFmtId="1" fontId="5" fillId="0" borderId="5" xfId="0" applyNumberFormat="1" applyFont="1" applyBorder="1"/>
    <xf numFmtId="2" fontId="2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1" fontId="2" fillId="0" borderId="5" xfId="0" applyNumberFormat="1" applyFont="1" applyBorder="1"/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top"/>
    </xf>
    <xf numFmtId="0" fontId="7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7" fillId="0" borderId="5" xfId="0" applyFont="1" applyBorder="1" applyAlignment="1">
      <alignment horizontal="left" wrapText="1"/>
    </xf>
    <xf numFmtId="0" fontId="4" fillId="0" borderId="5" xfId="0" applyFont="1" applyBorder="1" applyAlignment="1">
      <alignment horizontal="center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4" fillId="0" borderId="5" xfId="0" applyFont="1" applyBorder="1" applyAlignment="1">
      <alignment horizontal="left" vertical="center"/>
    </xf>
    <xf numFmtId="0" fontId="4" fillId="0" borderId="2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2"/>
  <sheetViews>
    <sheetView view="pageLayout" topLeftCell="A19" zoomScale="110" zoomScaleNormal="100" zoomScalePageLayoutView="110" workbookViewId="0">
      <selection sqref="A1:M43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1.5703125" style="1" customWidth="1"/>
    <col min="7" max="7" width="8" style="1" customWidth="1"/>
    <col min="8" max="8" width="6.42578125" style="1" customWidth="1"/>
    <col min="9" max="9" width="6.7109375" style="1" customWidth="1"/>
    <col min="10" max="11" width="7.42578125" style="1" customWidth="1"/>
    <col min="12" max="12" width="7.5703125" style="1" customWidth="1"/>
    <col min="13" max="13" width="13.28515625" style="1" customWidth="1"/>
    <col min="14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34" t="s">
        <v>89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48" ht="12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AV2" s="1" t="s">
        <v>149</v>
      </c>
    </row>
    <row r="3" spans="1:48" ht="26.25" customHeight="1" x14ac:dyDescent="0.25">
      <c r="A3" s="41" t="s">
        <v>1</v>
      </c>
      <c r="B3" s="41"/>
      <c r="C3" s="41"/>
      <c r="D3" s="41"/>
      <c r="E3" s="41"/>
      <c r="F3" s="41"/>
      <c r="G3" s="41"/>
      <c r="H3" s="42"/>
      <c r="I3" s="42"/>
      <c r="J3" s="42"/>
      <c r="K3" s="42"/>
      <c r="L3" s="42"/>
      <c r="M3" s="42"/>
    </row>
    <row r="4" spans="1:48" ht="15.75" x14ac:dyDescent="0.3">
      <c r="A4" s="40" t="s">
        <v>90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AU4" s="1" t="s">
        <v>150</v>
      </c>
      <c r="AV4" s="1">
        <v>15001005744</v>
      </c>
    </row>
    <row r="5" spans="1:48" ht="15.75" x14ac:dyDescent="0.3">
      <c r="A5" s="40" t="s">
        <v>91</v>
      </c>
      <c r="B5" s="40"/>
      <c r="C5" s="40"/>
      <c r="D5" s="40" t="s">
        <v>178</v>
      </c>
      <c r="E5" s="40"/>
      <c r="F5" s="40"/>
      <c r="G5" s="40"/>
      <c r="H5" s="40"/>
      <c r="I5" s="40"/>
      <c r="J5" s="40" t="s">
        <v>92</v>
      </c>
      <c r="K5" s="40"/>
      <c r="L5" s="40">
        <v>204995176</v>
      </c>
      <c r="M5" s="40"/>
      <c r="AU5" s="1" t="s">
        <v>151</v>
      </c>
      <c r="AV5" s="1">
        <v>35001083830</v>
      </c>
    </row>
    <row r="6" spans="1:48" ht="15.75" x14ac:dyDescent="0.3">
      <c r="A6" s="40" t="s">
        <v>93</v>
      </c>
      <c r="B6" s="40"/>
      <c r="C6" s="40"/>
      <c r="D6" s="40"/>
      <c r="E6" s="40"/>
      <c r="F6" s="40" t="s">
        <v>179</v>
      </c>
      <c r="G6" s="40"/>
      <c r="H6" s="40"/>
      <c r="I6" s="40"/>
      <c r="J6" s="40"/>
      <c r="K6" s="40"/>
      <c r="L6" s="40"/>
      <c r="M6" s="40"/>
      <c r="AU6" s="1" t="s">
        <v>152</v>
      </c>
      <c r="AV6" s="1">
        <v>57001049257</v>
      </c>
    </row>
    <row r="7" spans="1:48" ht="30" customHeight="1" x14ac:dyDescent="0.3">
      <c r="A7" s="40" t="s">
        <v>94</v>
      </c>
      <c r="B7" s="40"/>
      <c r="C7" s="40"/>
      <c r="D7" s="43" t="str">
        <f>'აღრიცხვის უწყისი'!E5</f>
        <v>სსიპ სახელმწიფო ქონების ეროვნული სააგენტო</v>
      </c>
      <c r="E7" s="43"/>
      <c r="F7" s="43"/>
      <c r="G7" s="43"/>
      <c r="H7" s="44" t="s">
        <v>95</v>
      </c>
      <c r="I7" s="44"/>
      <c r="J7" s="44"/>
      <c r="K7" s="45">
        <f>'აღრიცხვის უწყისი'!E6</f>
        <v>0</v>
      </c>
      <c r="L7" s="45"/>
      <c r="M7" s="45"/>
      <c r="AU7" s="1" t="s">
        <v>153</v>
      </c>
      <c r="AV7" s="1">
        <v>30001000339</v>
      </c>
    </row>
    <row r="8" spans="1:48" ht="15.75" x14ac:dyDescent="0.3">
      <c r="A8" s="40" t="s">
        <v>96</v>
      </c>
      <c r="B8" s="40"/>
      <c r="C8" s="40">
        <f>'აღრიცხვის უწყისი'!K6</f>
        <v>0</v>
      </c>
      <c r="D8" s="40"/>
      <c r="E8" s="40"/>
      <c r="F8" s="22" t="s">
        <v>100</v>
      </c>
      <c r="G8" s="23">
        <f>'აღრიცხვის უწყისი'!I8</f>
        <v>0</v>
      </c>
      <c r="H8" s="46" t="s">
        <v>98</v>
      </c>
      <c r="I8" s="47"/>
      <c r="J8" s="23">
        <f>'აღრიცხვის უწყისი'!I9</f>
        <v>0</v>
      </c>
      <c r="K8" s="44" t="s">
        <v>99</v>
      </c>
      <c r="L8" s="44"/>
      <c r="M8" s="23">
        <f>'აღრიცხვის უწყისი'!I10</f>
        <v>1797</v>
      </c>
      <c r="AU8" s="1" t="s">
        <v>154</v>
      </c>
      <c r="AV8" s="15" t="s">
        <v>161</v>
      </c>
    </row>
    <row r="9" spans="1:48" ht="15.75" x14ac:dyDescent="0.3">
      <c r="A9" s="40" t="s">
        <v>101</v>
      </c>
      <c r="B9" s="40"/>
      <c r="C9" s="40"/>
      <c r="D9" s="40"/>
      <c r="E9" s="40"/>
      <c r="F9" s="40"/>
      <c r="G9" s="40"/>
      <c r="H9" s="44"/>
      <c r="I9" s="44"/>
      <c r="J9" s="22" t="s">
        <v>102</v>
      </c>
      <c r="K9" s="22"/>
      <c r="L9" s="48" t="str">
        <f>'აღრიცხვის უწყისი'!I11</f>
        <v>სპეციალური</v>
      </c>
      <c r="M9" s="48"/>
      <c r="AU9" s="1" t="s">
        <v>155</v>
      </c>
      <c r="AV9" s="1">
        <v>10001000873</v>
      </c>
    </row>
    <row r="10" spans="1:48" ht="15.75" x14ac:dyDescent="0.3">
      <c r="A10" s="40" t="s">
        <v>103</v>
      </c>
      <c r="B10" s="40"/>
      <c r="C10" s="40"/>
      <c r="D10" s="40" t="s">
        <v>154</v>
      </c>
      <c r="E10" s="40"/>
      <c r="F10" s="40"/>
      <c r="G10" s="40"/>
      <c r="H10" s="40"/>
      <c r="I10" s="40" t="s">
        <v>104</v>
      </c>
      <c r="J10" s="40"/>
      <c r="K10" s="40" t="str">
        <f>VLOOKUP(D10,AU4:AV19,2,0)</f>
        <v>01011065814</v>
      </c>
      <c r="L10" s="40"/>
      <c r="M10" s="40"/>
      <c r="AU10" s="1" t="s">
        <v>156</v>
      </c>
      <c r="AV10" s="1">
        <v>22001017968</v>
      </c>
    </row>
    <row r="11" spans="1:48" ht="15.75" x14ac:dyDescent="0.3">
      <c r="A11" s="40" t="s">
        <v>105</v>
      </c>
      <c r="B11" s="40"/>
      <c r="C11" s="40"/>
      <c r="D11" s="29">
        <f>H33</f>
        <v>4</v>
      </c>
      <c r="E11" s="40" t="s">
        <v>106</v>
      </c>
      <c r="F11" s="40"/>
      <c r="G11" s="23">
        <f>'აღრიცხვის უწყისი'!M8</f>
        <v>0.3</v>
      </c>
      <c r="H11" s="40" t="s">
        <v>148</v>
      </c>
      <c r="I11" s="40"/>
      <c r="J11" s="23">
        <f>'აღრიცხვის უწყისი'!K8</f>
        <v>100</v>
      </c>
      <c r="K11" s="40" t="s">
        <v>107</v>
      </c>
      <c r="L11" s="40"/>
      <c r="M11" s="23">
        <f>'აღრიცხვის უწყისი'!I16</f>
        <v>125</v>
      </c>
      <c r="AU11" s="1" t="s">
        <v>157</v>
      </c>
      <c r="AV11" s="1">
        <v>15001009944</v>
      </c>
    </row>
    <row r="12" spans="1:48" ht="15.75" x14ac:dyDescent="0.3">
      <c r="A12" s="22" t="s">
        <v>108</v>
      </c>
      <c r="B12" s="22"/>
      <c r="C12" s="44" t="str">
        <f>'აღრიცხვის უწყისი'!J18</f>
        <v>საკმარისი</v>
      </c>
      <c r="D12" s="44"/>
      <c r="E12" s="40" t="s">
        <v>109</v>
      </c>
      <c r="F12" s="40"/>
      <c r="G12" s="23">
        <f>'აღრიცხვის უწყისი'!J17</f>
        <v>1950</v>
      </c>
      <c r="H12" s="40" t="s">
        <v>110</v>
      </c>
      <c r="I12" s="40"/>
      <c r="J12" s="23">
        <f>'აღრიცხვის უწყისი'!J19:M19</f>
        <v>20</v>
      </c>
      <c r="K12" s="40" t="s">
        <v>111</v>
      </c>
      <c r="L12" s="40"/>
      <c r="M12" s="23" t="str">
        <f>დათვალიერება!E14</f>
        <v>ჩა</v>
      </c>
      <c r="AU12" s="1" t="s">
        <v>158</v>
      </c>
      <c r="AV12" s="15" t="s">
        <v>160</v>
      </c>
    </row>
    <row r="13" spans="1:48" ht="15.75" x14ac:dyDescent="0.3">
      <c r="A13" s="49" t="s">
        <v>112</v>
      </c>
      <c r="B13" s="49"/>
      <c r="C13" s="49"/>
      <c r="D13" s="22" t="s">
        <v>165</v>
      </c>
      <c r="E13" s="40">
        <f>'აღრიცხვის უწყისი'!J14</f>
        <v>463370</v>
      </c>
      <c r="F13" s="40"/>
      <c r="G13" s="40"/>
      <c r="H13" s="24" t="s">
        <v>22</v>
      </c>
      <c r="I13" s="40">
        <f>'აღრიცხვის უწყისი'!L14</f>
        <v>4611358</v>
      </c>
      <c r="J13" s="40"/>
      <c r="K13" s="40"/>
      <c r="L13" s="40"/>
      <c r="M13" s="40"/>
      <c r="AU13" s="1" t="s">
        <v>159</v>
      </c>
      <c r="AV13" s="1">
        <v>10001043755</v>
      </c>
    </row>
    <row r="14" spans="1:48" ht="15.75" x14ac:dyDescent="0.3">
      <c r="A14" s="49"/>
      <c r="B14" s="49"/>
      <c r="C14" s="49"/>
      <c r="D14" s="22" t="s">
        <v>166</v>
      </c>
      <c r="E14" s="40">
        <f>'აღრიცხვის უწყისი'!J15</f>
        <v>463453</v>
      </c>
      <c r="F14" s="40"/>
      <c r="G14" s="40"/>
      <c r="H14" s="24" t="s">
        <v>22</v>
      </c>
      <c r="I14" s="40">
        <f>'აღრიცხვის უწყისი'!L15</f>
        <v>4611312</v>
      </c>
      <c r="J14" s="40"/>
      <c r="K14" s="40"/>
      <c r="L14" s="40"/>
      <c r="M14" s="40"/>
    </row>
    <row r="15" spans="1:48" ht="15.75" x14ac:dyDescent="0.3">
      <c r="A15" s="40" t="s">
        <v>113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</row>
    <row r="16" spans="1:48" ht="15.75" x14ac:dyDescent="0.3">
      <c r="A16" s="40" t="s">
        <v>114</v>
      </c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</row>
    <row r="17" spans="1:13" ht="15.75" x14ac:dyDescent="0.3">
      <c r="A17" s="52" t="s">
        <v>124</v>
      </c>
      <c r="B17" s="52"/>
      <c r="C17" s="53"/>
      <c r="D17" s="50" t="s">
        <v>115</v>
      </c>
      <c r="E17" s="50"/>
      <c r="F17" s="50" t="s">
        <v>116</v>
      </c>
      <c r="G17" s="50"/>
      <c r="H17" s="50"/>
      <c r="I17" s="50" t="s">
        <v>61</v>
      </c>
      <c r="J17" s="50"/>
      <c r="K17" s="55"/>
      <c r="L17" s="56"/>
      <c r="M17" s="56"/>
    </row>
    <row r="18" spans="1:13" ht="15.75" x14ac:dyDescent="0.3">
      <c r="A18" s="52"/>
      <c r="B18" s="52"/>
      <c r="C18" s="53"/>
      <c r="D18" s="44">
        <v>9</v>
      </c>
      <c r="E18" s="44"/>
      <c r="F18" s="44" t="s">
        <v>174</v>
      </c>
      <c r="G18" s="44"/>
      <c r="H18" s="44"/>
      <c r="I18" s="44" t="s">
        <v>28</v>
      </c>
      <c r="J18" s="44"/>
      <c r="K18" s="55"/>
      <c r="L18" s="56"/>
      <c r="M18" s="56"/>
    </row>
    <row r="19" spans="1:13" ht="15.75" x14ac:dyDescent="0.3">
      <c r="A19" s="52"/>
      <c r="B19" s="52"/>
      <c r="C19" s="53"/>
      <c r="D19" s="44">
        <v>1</v>
      </c>
      <c r="E19" s="44"/>
      <c r="F19" s="44" t="s">
        <v>175</v>
      </c>
      <c r="G19" s="44"/>
      <c r="H19" s="44"/>
      <c r="I19" s="44" t="s">
        <v>27</v>
      </c>
      <c r="J19" s="44"/>
      <c r="K19" s="55"/>
      <c r="L19" s="56"/>
      <c r="M19" s="56"/>
    </row>
    <row r="20" spans="1:13" x14ac:dyDescent="0.25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</row>
    <row r="21" spans="1:13" x14ac:dyDescent="0.25">
      <c r="A21" s="54" t="s">
        <v>1</v>
      </c>
      <c r="B21" s="54" t="s">
        <v>116</v>
      </c>
      <c r="C21" s="57" t="s">
        <v>117</v>
      </c>
      <c r="D21" s="33" t="s">
        <v>123</v>
      </c>
      <c r="E21" s="33"/>
      <c r="F21" s="33"/>
      <c r="G21" s="33"/>
      <c r="H21" s="33"/>
      <c r="I21" s="33"/>
      <c r="J21" s="33"/>
      <c r="K21" s="33"/>
      <c r="L21" s="33"/>
      <c r="M21" s="51" t="s">
        <v>84</v>
      </c>
    </row>
    <row r="22" spans="1:13" x14ac:dyDescent="0.25">
      <c r="A22" s="54"/>
      <c r="B22" s="54"/>
      <c r="C22" s="57"/>
      <c r="D22" s="33" t="s">
        <v>82</v>
      </c>
      <c r="E22" s="33"/>
      <c r="F22" s="33"/>
      <c r="G22" s="33"/>
      <c r="H22" s="33" t="s">
        <v>81</v>
      </c>
      <c r="I22" s="33"/>
      <c r="J22" s="33"/>
      <c r="K22" s="33"/>
      <c r="L22" s="58" t="s">
        <v>122</v>
      </c>
      <c r="M22" s="51"/>
    </row>
    <row r="23" spans="1:13" ht="65.25" customHeight="1" x14ac:dyDescent="0.25">
      <c r="A23" s="54"/>
      <c r="B23" s="54"/>
      <c r="C23" s="57"/>
      <c r="D23" s="18" t="s">
        <v>118</v>
      </c>
      <c r="E23" s="18" t="s">
        <v>119</v>
      </c>
      <c r="F23" s="18" t="s">
        <v>120</v>
      </c>
      <c r="G23" s="19" t="s">
        <v>121</v>
      </c>
      <c r="H23" s="18" t="s">
        <v>118</v>
      </c>
      <c r="I23" s="18" t="s">
        <v>119</v>
      </c>
      <c r="J23" s="18" t="s">
        <v>120</v>
      </c>
      <c r="K23" s="20" t="s">
        <v>121</v>
      </c>
      <c r="L23" s="58"/>
      <c r="M23" s="51"/>
    </row>
    <row r="24" spans="1:13" x14ac:dyDescent="0.25">
      <c r="A24" s="11" t="s">
        <v>23</v>
      </c>
      <c r="B24" s="11" t="s">
        <v>24</v>
      </c>
      <c r="C24" s="11" t="s">
        <v>25</v>
      </c>
      <c r="D24" s="11" t="s">
        <v>26</v>
      </c>
      <c r="E24" s="11" t="s">
        <v>27</v>
      </c>
      <c r="F24" s="11" t="s">
        <v>28</v>
      </c>
      <c r="G24" s="11" t="s">
        <v>29</v>
      </c>
      <c r="H24" s="11" t="s">
        <v>30</v>
      </c>
      <c r="I24" s="11" t="s">
        <v>31</v>
      </c>
      <c r="J24" s="11" t="s">
        <v>87</v>
      </c>
      <c r="K24" s="11" t="s">
        <v>88</v>
      </c>
      <c r="L24" s="11" t="s">
        <v>125</v>
      </c>
      <c r="M24" s="11" t="s">
        <v>126</v>
      </c>
    </row>
    <row r="25" spans="1:13" x14ac:dyDescent="0.25">
      <c r="A25" s="12">
        <v>1</v>
      </c>
      <c r="B25" s="33" t="s">
        <v>174</v>
      </c>
      <c r="C25" s="12">
        <v>20</v>
      </c>
      <c r="D25" s="12"/>
      <c r="E25" s="12"/>
      <c r="F25" s="12"/>
      <c r="G25" s="12">
        <f>E25+F25</f>
        <v>0</v>
      </c>
      <c r="H25" s="12">
        <v>1</v>
      </c>
      <c r="I25" s="12">
        <f>'აღრიცხვის უწყისი'!G30</f>
        <v>0.14000000000000001</v>
      </c>
      <c r="J25" s="12">
        <f>'აღრიცხვის უწყისი'!H30</f>
        <v>0.02</v>
      </c>
      <c r="K25" s="12">
        <f>I25+J25</f>
        <v>0.16</v>
      </c>
      <c r="L25" s="12">
        <f>G25+K25</f>
        <v>0.16</v>
      </c>
      <c r="M25" s="12"/>
    </row>
    <row r="26" spans="1:13" x14ac:dyDescent="0.25">
      <c r="A26" s="12">
        <v>2</v>
      </c>
      <c r="B26" s="33"/>
      <c r="C26" s="12">
        <v>36</v>
      </c>
      <c r="D26" s="12"/>
      <c r="E26" s="12"/>
      <c r="F26" s="12"/>
      <c r="G26" s="12">
        <f t="shared" ref="G26:G30" si="0">E26+F26</f>
        <v>0</v>
      </c>
      <c r="H26" s="12">
        <v>1</v>
      </c>
      <c r="I26" s="12">
        <f>'აღრიცხვის უწყისი'!G29</f>
        <v>0.56000000000000005</v>
      </c>
      <c r="J26" s="12">
        <f>'აღრიცხვის უწყისი'!H29</f>
        <v>0.06</v>
      </c>
      <c r="K26" s="12">
        <f t="shared" ref="K26:K30" si="1">I26+J26</f>
        <v>0.62000000000000011</v>
      </c>
      <c r="L26" s="12">
        <f t="shared" ref="L26:L30" si="2">G26+K26</f>
        <v>0.62000000000000011</v>
      </c>
      <c r="M26" s="12"/>
    </row>
    <row r="27" spans="1:13" x14ac:dyDescent="0.25">
      <c r="A27" s="12">
        <v>3</v>
      </c>
      <c r="B27" s="33"/>
      <c r="C27" s="12">
        <v>40</v>
      </c>
      <c r="D27" s="12"/>
      <c r="E27" s="12"/>
      <c r="F27" s="12"/>
      <c r="G27" s="12">
        <f t="shared" si="0"/>
        <v>0</v>
      </c>
      <c r="H27" s="12">
        <v>1</v>
      </c>
      <c r="I27" s="12">
        <f>'აღრიცხვის უწყისი'!G27</f>
        <v>0.71</v>
      </c>
      <c r="J27" s="12">
        <f>'აღრიცხვის უწყისი'!H27</f>
        <v>0.08</v>
      </c>
      <c r="K27" s="12">
        <f t="shared" si="1"/>
        <v>0.78999999999999992</v>
      </c>
      <c r="L27" s="12">
        <f t="shared" si="2"/>
        <v>0.78999999999999992</v>
      </c>
      <c r="M27" s="12"/>
    </row>
    <row r="28" spans="1:13" x14ac:dyDescent="0.25">
      <c r="A28" s="39" t="s">
        <v>83</v>
      </c>
      <c r="B28" s="39"/>
      <c r="C28" s="39"/>
      <c r="D28" s="25">
        <f t="shared" ref="D28:L28" si="3">SUM(D25:D27)</f>
        <v>0</v>
      </c>
      <c r="E28" s="26">
        <f t="shared" si="3"/>
        <v>0</v>
      </c>
      <c r="F28" s="26">
        <f t="shared" si="3"/>
        <v>0</v>
      </c>
      <c r="G28" s="26">
        <f t="shared" si="3"/>
        <v>0</v>
      </c>
      <c r="H28" s="27">
        <f t="shared" si="3"/>
        <v>3</v>
      </c>
      <c r="I28" s="26">
        <f t="shared" si="3"/>
        <v>1.4100000000000001</v>
      </c>
      <c r="J28" s="26">
        <f t="shared" si="3"/>
        <v>0.16</v>
      </c>
      <c r="K28" s="26">
        <f t="shared" si="3"/>
        <v>1.57</v>
      </c>
      <c r="L28" s="26">
        <f t="shared" si="3"/>
        <v>1.57</v>
      </c>
      <c r="M28" s="25"/>
    </row>
    <row r="29" spans="1:13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</row>
    <row r="30" spans="1:13" x14ac:dyDescent="0.25">
      <c r="A30" s="12">
        <v>1</v>
      </c>
      <c r="B30" s="31" t="s">
        <v>175</v>
      </c>
      <c r="C30" s="12">
        <v>10</v>
      </c>
      <c r="D30" s="12"/>
      <c r="E30" s="12"/>
      <c r="F30" s="12"/>
      <c r="G30" s="12">
        <f t="shared" si="0"/>
        <v>0</v>
      </c>
      <c r="H30" s="12">
        <v>1</v>
      </c>
      <c r="I30" s="12">
        <f>'აღრიცხვის უწყისი'!G28</f>
        <v>0.03</v>
      </c>
      <c r="J30" s="12">
        <f>'აღრიცხვის უწყისი'!H28</f>
        <v>0</v>
      </c>
      <c r="K30" s="12">
        <f t="shared" si="1"/>
        <v>0.03</v>
      </c>
      <c r="L30" s="12">
        <f t="shared" si="2"/>
        <v>0.03</v>
      </c>
      <c r="M30" s="12"/>
    </row>
    <row r="31" spans="1:13" x14ac:dyDescent="0.25">
      <c r="A31" s="39" t="s">
        <v>83</v>
      </c>
      <c r="B31" s="39"/>
      <c r="C31" s="39"/>
      <c r="D31" s="27">
        <f t="shared" ref="D31:L31" si="4">SUM(D30:D30)</f>
        <v>0</v>
      </c>
      <c r="E31" s="26">
        <f t="shared" si="4"/>
        <v>0</v>
      </c>
      <c r="F31" s="26">
        <f t="shared" si="4"/>
        <v>0</v>
      </c>
      <c r="G31" s="26">
        <f t="shared" si="4"/>
        <v>0</v>
      </c>
      <c r="H31" s="27">
        <f t="shared" si="4"/>
        <v>1</v>
      </c>
      <c r="I31" s="26">
        <f t="shared" si="4"/>
        <v>0.03</v>
      </c>
      <c r="J31" s="26">
        <f t="shared" si="4"/>
        <v>0</v>
      </c>
      <c r="K31" s="26">
        <f t="shared" si="4"/>
        <v>0.03</v>
      </c>
      <c r="L31" s="26">
        <f t="shared" si="4"/>
        <v>0.03</v>
      </c>
      <c r="M31" s="25"/>
    </row>
    <row r="32" spans="1:13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</row>
    <row r="33" spans="1:13" x14ac:dyDescent="0.25">
      <c r="A33" s="33" t="s">
        <v>167</v>
      </c>
      <c r="B33" s="33"/>
      <c r="C33" s="33"/>
      <c r="D33" s="12"/>
      <c r="E33" s="12"/>
      <c r="F33" s="12"/>
      <c r="G33" s="12"/>
      <c r="H33" s="32">
        <f t="shared" ref="H33:K33" si="5">H31+H28</f>
        <v>4</v>
      </c>
      <c r="I33" s="28">
        <f t="shared" si="5"/>
        <v>1.4400000000000002</v>
      </c>
      <c r="J33" s="28">
        <f t="shared" si="5"/>
        <v>0.16</v>
      </c>
      <c r="K33" s="28">
        <f t="shared" si="5"/>
        <v>1.6</v>
      </c>
      <c r="L33" s="28">
        <f>L31+L28</f>
        <v>1.6</v>
      </c>
      <c r="M33" s="12"/>
    </row>
    <row r="34" spans="1:13" x14ac:dyDescent="0.2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</row>
    <row r="35" spans="1:13" x14ac:dyDescent="0.25">
      <c r="A35" s="1" t="s">
        <v>168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</row>
    <row r="36" spans="1:13" x14ac:dyDescent="0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</row>
    <row r="37" spans="1:13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</row>
    <row r="38" spans="1:13" x14ac:dyDescent="0.25">
      <c r="A38" s="1" t="s">
        <v>169</v>
      </c>
      <c r="F38" s="34" t="str">
        <f>D10</f>
        <v>თ._სარდლიშვილი</v>
      </c>
      <c r="G38" s="34"/>
      <c r="H38" s="34"/>
      <c r="I38" s="34"/>
      <c r="J38" s="34"/>
      <c r="K38" s="34"/>
      <c r="L38" s="34"/>
      <c r="M38" s="34"/>
    </row>
    <row r="39" spans="1:13" x14ac:dyDescent="0.25">
      <c r="A39" s="34"/>
      <c r="B39" s="34"/>
      <c r="C39" s="34"/>
      <c r="D39" s="34"/>
      <c r="E39" s="34"/>
      <c r="F39" s="35" t="s">
        <v>171</v>
      </c>
      <c r="G39" s="35"/>
      <c r="H39" s="35"/>
      <c r="I39" s="35"/>
      <c r="J39" s="35"/>
      <c r="K39" s="35"/>
      <c r="L39" s="35"/>
      <c r="M39" s="35"/>
    </row>
    <row r="40" spans="1:13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3" x14ac:dyDescent="0.25">
      <c r="A41" s="34"/>
      <c r="B41" s="34"/>
      <c r="C41" s="34"/>
      <c r="D41" s="34"/>
      <c r="E41" s="34"/>
      <c r="F41" s="37"/>
      <c r="G41" s="37"/>
      <c r="H41" s="37"/>
      <c r="I41" s="37"/>
      <c r="J41" s="37"/>
      <c r="K41" s="37"/>
      <c r="L41" s="37"/>
      <c r="M41" s="37"/>
    </row>
    <row r="42" spans="1:13" x14ac:dyDescent="0.25">
      <c r="F42" s="36" t="s">
        <v>170</v>
      </c>
      <c r="G42" s="36"/>
      <c r="H42" s="36"/>
      <c r="I42" s="36"/>
      <c r="J42" s="36"/>
      <c r="K42" s="36"/>
      <c r="L42" s="36"/>
      <c r="M42" s="36"/>
    </row>
  </sheetData>
  <mergeCells count="79">
    <mergeCell ref="M21:M23"/>
    <mergeCell ref="D21:L21"/>
    <mergeCell ref="A17:C19"/>
    <mergeCell ref="A21:A23"/>
    <mergeCell ref="K17:M19"/>
    <mergeCell ref="A20:L20"/>
    <mergeCell ref="B21:B23"/>
    <mergeCell ref="C21:C23"/>
    <mergeCell ref="D22:G22"/>
    <mergeCell ref="H22:K22"/>
    <mergeCell ref="L22:L23"/>
    <mergeCell ref="D18:E18"/>
    <mergeCell ref="F18:H18"/>
    <mergeCell ref="I18:J18"/>
    <mergeCell ref="D19:E19"/>
    <mergeCell ref="F19:H19"/>
    <mergeCell ref="I19:J19"/>
    <mergeCell ref="A16:G16"/>
    <mergeCell ref="H15:M15"/>
    <mergeCell ref="H16:M16"/>
    <mergeCell ref="D17:E17"/>
    <mergeCell ref="F17:H17"/>
    <mergeCell ref="I17:J17"/>
    <mergeCell ref="A15:G15"/>
    <mergeCell ref="A13:C14"/>
    <mergeCell ref="E13:G13"/>
    <mergeCell ref="E14:G14"/>
    <mergeCell ref="I13:M13"/>
    <mergeCell ref="I14:M14"/>
    <mergeCell ref="A11:C11"/>
    <mergeCell ref="E11:F11"/>
    <mergeCell ref="H11:I11"/>
    <mergeCell ref="K11:L11"/>
    <mergeCell ref="C12:D12"/>
    <mergeCell ref="E12:F12"/>
    <mergeCell ref="H12:I12"/>
    <mergeCell ref="K12:L12"/>
    <mergeCell ref="A9:G9"/>
    <mergeCell ref="H9:I9"/>
    <mergeCell ref="L9:M9"/>
    <mergeCell ref="A10:C10"/>
    <mergeCell ref="D10:H10"/>
    <mergeCell ref="I10:J10"/>
    <mergeCell ref="K10:M10"/>
    <mergeCell ref="A7:C7"/>
    <mergeCell ref="D7:G7"/>
    <mergeCell ref="H7:J7"/>
    <mergeCell ref="K7:M7"/>
    <mergeCell ref="A8:B8"/>
    <mergeCell ref="K8:L8"/>
    <mergeCell ref="C8:E8"/>
    <mergeCell ref="H8:I8"/>
    <mergeCell ref="A6:E6"/>
    <mergeCell ref="F4:M4"/>
    <mergeCell ref="F6:M6"/>
    <mergeCell ref="A1:M1"/>
    <mergeCell ref="A2:M2"/>
    <mergeCell ref="A3:G3"/>
    <mergeCell ref="H3:M3"/>
    <mergeCell ref="A5:C5"/>
    <mergeCell ref="D5:I5"/>
    <mergeCell ref="J5:K5"/>
    <mergeCell ref="L5:M5"/>
    <mergeCell ref="A4:E4"/>
    <mergeCell ref="B25:B27"/>
    <mergeCell ref="A28:C28"/>
    <mergeCell ref="A29:M29"/>
    <mergeCell ref="A31:C31"/>
    <mergeCell ref="A32:M32"/>
    <mergeCell ref="A33:C33"/>
    <mergeCell ref="F38:M38"/>
    <mergeCell ref="F39:M39"/>
    <mergeCell ref="F42:M42"/>
    <mergeCell ref="F40:M41"/>
    <mergeCell ref="A39:E41"/>
    <mergeCell ref="A36:M37"/>
    <mergeCell ref="A34:M34"/>
    <mergeCell ref="D35:F35"/>
    <mergeCell ref="G35:M35"/>
  </mergeCells>
  <dataValidations count="1">
    <dataValidation type="list" allowBlank="1" showInputMessage="1" showErrorMessage="1" sqref="D10:H10">
      <formula1>$AU$4:$AU$19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5"/>
  <sheetViews>
    <sheetView view="pageLayout" topLeftCell="C21" zoomScaleNormal="100" workbookViewId="0">
      <selection activeCell="C1" sqref="C1:M36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8.42578125" style="1" customWidth="1"/>
    <col min="11" max="11" width="10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68" t="s">
        <v>0</v>
      </c>
      <c r="D1" s="68"/>
      <c r="E1" s="68"/>
      <c r="F1" s="68"/>
      <c r="G1" s="68"/>
      <c r="H1" s="68"/>
      <c r="I1" s="68"/>
      <c r="J1" s="68"/>
      <c r="K1" s="68"/>
      <c r="L1" s="68"/>
      <c r="M1" s="68"/>
      <c r="BV1" s="1" t="s">
        <v>35</v>
      </c>
      <c r="BW1" s="1" t="s">
        <v>36</v>
      </c>
      <c r="BX1" s="1" t="s">
        <v>37</v>
      </c>
      <c r="BY1" s="1" t="s">
        <v>38</v>
      </c>
      <c r="BZ1" s="1" t="s">
        <v>40</v>
      </c>
      <c r="CA1" s="1" t="s">
        <v>39</v>
      </c>
      <c r="CB1" s="2" t="s">
        <v>41</v>
      </c>
      <c r="CC1" s="1" t="s">
        <v>42</v>
      </c>
      <c r="CD1" s="1" t="s">
        <v>44</v>
      </c>
      <c r="CE1" s="1" t="s">
        <v>58</v>
      </c>
      <c r="CF1" s="3" t="s">
        <v>59</v>
      </c>
      <c r="CG1" s="1" t="s">
        <v>60</v>
      </c>
      <c r="CH1" s="1" t="s">
        <v>56</v>
      </c>
      <c r="CI1" s="1" t="s">
        <v>54</v>
      </c>
      <c r="CJ1" s="1" t="s">
        <v>53</v>
      </c>
      <c r="CK1" s="1" t="s">
        <v>55</v>
      </c>
      <c r="CL1" s="2" t="s">
        <v>57</v>
      </c>
      <c r="CM1" s="2" t="s">
        <v>73</v>
      </c>
      <c r="CN1" s="2" t="s">
        <v>45</v>
      </c>
      <c r="CO1" s="2" t="s">
        <v>46</v>
      </c>
      <c r="CP1" s="2" t="s">
        <v>47</v>
      </c>
      <c r="CQ1" s="2" t="s">
        <v>48</v>
      </c>
      <c r="CR1" s="2" t="s">
        <v>49</v>
      </c>
      <c r="CS1" s="2" t="s">
        <v>50</v>
      </c>
      <c r="CT1" s="2" t="s">
        <v>72</v>
      </c>
      <c r="CU1" s="2" t="s">
        <v>52</v>
      </c>
      <c r="CV1" s="2" t="s">
        <v>51</v>
      </c>
    </row>
    <row r="2" spans="3:100" ht="18" x14ac:dyDescent="0.35">
      <c r="C2" s="69" t="s">
        <v>1</v>
      </c>
      <c r="D2" s="69"/>
      <c r="E2" s="69"/>
      <c r="F2" s="69"/>
      <c r="G2" s="69"/>
      <c r="H2" s="69"/>
      <c r="I2" s="42"/>
      <c r="J2" s="42"/>
      <c r="K2" s="42"/>
      <c r="L2" s="42"/>
      <c r="M2" s="42"/>
      <c r="BS2" s="34" t="s">
        <v>34</v>
      </c>
      <c r="BT2" s="34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70" t="s">
        <v>2</v>
      </c>
      <c r="D3" s="71"/>
      <c r="E3" s="71"/>
      <c r="F3" s="71"/>
      <c r="G3" s="71"/>
      <c r="H3" s="72"/>
      <c r="I3" s="72"/>
      <c r="J3" s="72"/>
      <c r="K3" s="72"/>
      <c r="L3" s="72"/>
      <c r="M3" s="73"/>
      <c r="BR3" s="1" t="s">
        <v>144</v>
      </c>
      <c r="BS3" s="66" t="s">
        <v>144</v>
      </c>
      <c r="BT3" s="1" t="s">
        <v>35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62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4" t="s">
        <v>3</v>
      </c>
      <c r="D4" s="64"/>
      <c r="E4" s="64"/>
      <c r="F4" s="64"/>
      <c r="G4" s="64"/>
      <c r="H4" s="65"/>
      <c r="I4" s="65"/>
      <c r="J4" s="65"/>
      <c r="K4" s="65"/>
      <c r="L4" s="65"/>
      <c r="M4" s="65"/>
      <c r="BR4" s="1" t="s">
        <v>145</v>
      </c>
      <c r="BS4" s="66"/>
      <c r="BT4" s="1" t="s">
        <v>36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4" t="s">
        <v>4</v>
      </c>
      <c r="D5" s="64"/>
      <c r="E5" s="62" t="s">
        <v>181</v>
      </c>
      <c r="F5" s="63"/>
      <c r="G5" s="63"/>
      <c r="H5" s="63"/>
      <c r="I5" s="63"/>
      <c r="J5" s="63"/>
      <c r="K5" s="63"/>
      <c r="L5" s="63"/>
      <c r="M5" s="63"/>
      <c r="BR5" s="1" t="s">
        <v>146</v>
      </c>
      <c r="BS5" s="66"/>
      <c r="BT5" s="1" t="s">
        <v>37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4" t="s">
        <v>5</v>
      </c>
      <c r="D6" s="64"/>
      <c r="E6" s="59"/>
      <c r="F6" s="60"/>
      <c r="G6" s="60"/>
      <c r="H6" s="60"/>
      <c r="I6" s="61"/>
      <c r="J6" s="6" t="s">
        <v>6</v>
      </c>
      <c r="K6" s="59"/>
      <c r="L6" s="60"/>
      <c r="M6" s="61"/>
      <c r="BS6" s="66"/>
      <c r="BT6" s="1" t="s">
        <v>38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63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5" t="s">
        <v>7</v>
      </c>
      <c r="D7" s="65"/>
      <c r="E7" s="64" t="str">
        <f>პასპორი!D5</f>
        <v>საქართველოს სახელმწიფო ელექტროსისტემა</v>
      </c>
      <c r="F7" s="64"/>
      <c r="G7" s="64"/>
      <c r="H7" s="64"/>
      <c r="I7" s="64"/>
      <c r="J7" s="64"/>
      <c r="K7" s="64"/>
      <c r="L7" s="64"/>
      <c r="M7" s="64"/>
      <c r="BS7" s="66"/>
      <c r="BT7" s="1" t="s">
        <v>39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63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79" t="s">
        <v>8</v>
      </c>
      <c r="D8" s="79"/>
      <c r="E8" s="7" t="s">
        <v>176</v>
      </c>
      <c r="F8" s="7" t="s">
        <v>28</v>
      </c>
      <c r="G8" s="64" t="s">
        <v>9</v>
      </c>
      <c r="H8" s="64"/>
      <c r="I8" s="30"/>
      <c r="J8" s="7" t="s">
        <v>19</v>
      </c>
      <c r="K8" s="5">
        <v>100</v>
      </c>
      <c r="L8" s="7" t="s">
        <v>20</v>
      </c>
      <c r="M8" s="30">
        <v>0.3</v>
      </c>
      <c r="BS8" s="66"/>
      <c r="BT8" s="1" t="s">
        <v>40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68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79"/>
      <c r="D9" s="79"/>
      <c r="E9" s="7" t="s">
        <v>177</v>
      </c>
      <c r="F9" s="7" t="s">
        <v>27</v>
      </c>
      <c r="G9" s="64" t="s">
        <v>10</v>
      </c>
      <c r="H9" s="64"/>
      <c r="I9" s="59"/>
      <c r="J9" s="60"/>
      <c r="K9" s="60"/>
      <c r="L9" s="60"/>
      <c r="M9" s="61"/>
      <c r="BS9" s="66"/>
      <c r="BT9" s="1" t="s">
        <v>39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79"/>
      <c r="D10" s="79"/>
      <c r="E10" s="7"/>
      <c r="F10" s="7"/>
      <c r="G10" s="64" t="s">
        <v>11</v>
      </c>
      <c r="H10" s="64"/>
      <c r="I10" s="30">
        <v>1797</v>
      </c>
      <c r="J10" s="7" t="s">
        <v>172</v>
      </c>
      <c r="K10" s="65"/>
      <c r="L10" s="65"/>
      <c r="M10" s="65"/>
      <c r="BS10" s="66"/>
      <c r="BT10" s="1" t="s">
        <v>41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64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79"/>
      <c r="D11" s="79"/>
      <c r="E11" s="7"/>
      <c r="F11" s="7"/>
      <c r="G11" s="64" t="s">
        <v>12</v>
      </c>
      <c r="H11" s="64"/>
      <c r="I11" s="59" t="s">
        <v>33</v>
      </c>
      <c r="J11" s="60"/>
      <c r="K11" s="60"/>
      <c r="L11" s="60"/>
      <c r="M11" s="61"/>
      <c r="BS11" s="66"/>
      <c r="BT11" s="1" t="s">
        <v>42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79"/>
      <c r="D12" s="79"/>
      <c r="E12" s="7"/>
      <c r="F12" s="7"/>
      <c r="G12" s="67" t="s">
        <v>13</v>
      </c>
      <c r="H12" s="67"/>
      <c r="I12" s="67"/>
      <c r="J12" s="64" t="str">
        <f>დათვალიერება!B14</f>
        <v>9მხ 1რცხ</v>
      </c>
      <c r="K12" s="64"/>
      <c r="L12" s="64"/>
      <c r="M12" s="64"/>
      <c r="BS12" s="66"/>
      <c r="BT12" s="1" t="s">
        <v>43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79"/>
      <c r="D13" s="79"/>
      <c r="E13" s="7"/>
      <c r="F13" s="7"/>
      <c r="G13" s="67"/>
      <c r="H13" s="67"/>
      <c r="I13" s="67"/>
      <c r="J13" s="64"/>
      <c r="K13" s="64"/>
      <c r="L13" s="64"/>
      <c r="M13" s="64"/>
      <c r="BQ13" s="1" t="s">
        <v>20</v>
      </c>
      <c r="BS13" s="66"/>
      <c r="BT13" s="1" t="s">
        <v>44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65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79"/>
      <c r="D14" s="79"/>
      <c r="E14" s="7"/>
      <c r="F14" s="7"/>
      <c r="G14" s="80" t="s">
        <v>14</v>
      </c>
      <c r="H14" s="80"/>
      <c r="I14" s="8" t="s">
        <v>21</v>
      </c>
      <c r="J14" s="30">
        <v>463370</v>
      </c>
      <c r="K14" s="8" t="s">
        <v>22</v>
      </c>
      <c r="L14" s="59">
        <v>4611358</v>
      </c>
      <c r="M14" s="61"/>
      <c r="BQ14" s="1">
        <v>0.1</v>
      </c>
      <c r="BS14" s="66"/>
      <c r="BT14" s="1" t="s">
        <v>43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69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79"/>
      <c r="D15" s="79"/>
      <c r="E15" s="7"/>
      <c r="F15" s="7"/>
      <c r="G15" s="80"/>
      <c r="H15" s="80"/>
      <c r="I15" s="8" t="s">
        <v>21</v>
      </c>
      <c r="J15" s="30">
        <v>463453</v>
      </c>
      <c r="K15" s="8" t="s">
        <v>22</v>
      </c>
      <c r="L15" s="59">
        <v>4611312</v>
      </c>
      <c r="M15" s="61"/>
      <c r="BQ15" s="1">
        <v>0.2</v>
      </c>
      <c r="BS15" s="74" t="s">
        <v>145</v>
      </c>
      <c r="BT15" s="1" t="s">
        <v>45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66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79"/>
      <c r="D16" s="79"/>
      <c r="E16" s="7"/>
      <c r="F16" s="7"/>
      <c r="G16" s="64" t="s">
        <v>15</v>
      </c>
      <c r="H16" s="64"/>
      <c r="I16" s="59">
        <f>დათვალიერება!G19</f>
        <v>125</v>
      </c>
      <c r="J16" s="60"/>
      <c r="K16" s="60"/>
      <c r="L16" s="60"/>
      <c r="M16" s="61"/>
      <c r="BQ16" s="1">
        <v>0.3</v>
      </c>
      <c r="BS16" s="74"/>
      <c r="BT16" s="1" t="s">
        <v>46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70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79"/>
      <c r="D17" s="79"/>
      <c r="E17" s="7"/>
      <c r="F17" s="7"/>
      <c r="G17" s="64" t="s">
        <v>16</v>
      </c>
      <c r="H17" s="64"/>
      <c r="I17" s="64"/>
      <c r="J17" s="59">
        <v>1950</v>
      </c>
      <c r="K17" s="60"/>
      <c r="L17" s="60"/>
      <c r="M17" s="61"/>
      <c r="BQ17" s="1">
        <v>0.4</v>
      </c>
      <c r="BS17" s="74"/>
      <c r="BT17" s="1" t="s">
        <v>47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79"/>
      <c r="D18" s="79"/>
      <c r="E18" s="7"/>
      <c r="F18" s="7"/>
      <c r="G18" s="64" t="s">
        <v>17</v>
      </c>
      <c r="H18" s="64"/>
      <c r="I18" s="64"/>
      <c r="J18" s="59" t="s">
        <v>147</v>
      </c>
      <c r="K18" s="60"/>
      <c r="L18" s="60"/>
      <c r="M18" s="61"/>
      <c r="BQ18" s="1">
        <v>0.5</v>
      </c>
      <c r="BS18" s="74"/>
      <c r="BT18" s="1" t="s">
        <v>48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79"/>
      <c r="D19" s="79"/>
      <c r="E19" s="7"/>
      <c r="F19" s="7"/>
      <c r="G19" s="64" t="s">
        <v>18</v>
      </c>
      <c r="H19" s="64"/>
      <c r="I19" s="64"/>
      <c r="J19" s="59">
        <f>დათვალიერება!G14</f>
        <v>20</v>
      </c>
      <c r="K19" s="60"/>
      <c r="L19" s="60"/>
      <c r="M19" s="61"/>
      <c r="BQ19" s="1">
        <v>0.6</v>
      </c>
      <c r="BS19" s="74"/>
      <c r="BT19" s="1" t="s">
        <v>49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79"/>
      <c r="D20" s="79"/>
      <c r="E20" s="7"/>
      <c r="F20" s="7"/>
      <c r="G20" s="65"/>
      <c r="H20" s="65"/>
      <c r="I20" s="65"/>
      <c r="J20" s="65"/>
      <c r="K20" s="65"/>
      <c r="L20" s="65"/>
      <c r="M20" s="65"/>
      <c r="BQ20" s="1">
        <v>0.7</v>
      </c>
      <c r="BS20" s="74"/>
      <c r="BT20" s="1" t="s">
        <v>50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79"/>
      <c r="D21" s="79"/>
      <c r="E21" s="7"/>
      <c r="F21" s="7"/>
      <c r="G21" s="65"/>
      <c r="H21" s="65"/>
      <c r="I21" s="65"/>
      <c r="J21" s="65"/>
      <c r="K21" s="65"/>
      <c r="L21" s="65"/>
      <c r="M21" s="65"/>
      <c r="BQ21" s="1">
        <v>0.8</v>
      </c>
      <c r="BS21" s="74"/>
      <c r="BT21" s="1" t="s">
        <v>43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67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BQ22" s="1">
        <v>0.9</v>
      </c>
      <c r="BS22" s="74"/>
      <c r="BT22" s="1" t="s">
        <v>51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67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54" t="s">
        <v>74</v>
      </c>
      <c r="D23" s="51" t="s">
        <v>75</v>
      </c>
      <c r="E23" s="75" t="s">
        <v>76</v>
      </c>
      <c r="F23" s="76"/>
      <c r="G23" s="54" t="s">
        <v>77</v>
      </c>
      <c r="H23" s="54"/>
      <c r="I23" s="54"/>
      <c r="J23" s="54"/>
      <c r="K23" s="54"/>
      <c r="L23" s="54" t="s">
        <v>84</v>
      </c>
      <c r="M23" s="54" t="s">
        <v>85</v>
      </c>
      <c r="BQ23" s="1">
        <v>1</v>
      </c>
      <c r="BS23" s="74"/>
      <c r="BT23" s="1" t="s">
        <v>72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71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54"/>
      <c r="D24" s="51"/>
      <c r="E24" s="77"/>
      <c r="F24" s="78"/>
      <c r="G24" s="51" t="s">
        <v>78</v>
      </c>
      <c r="H24" s="51" t="s">
        <v>79</v>
      </c>
      <c r="I24" s="51" t="s">
        <v>80</v>
      </c>
      <c r="J24" s="51"/>
      <c r="K24" s="51"/>
      <c r="L24" s="54"/>
      <c r="M24" s="54"/>
      <c r="BS24" s="74"/>
      <c r="BT24" s="1" t="s">
        <v>52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54"/>
      <c r="D25" s="51"/>
      <c r="E25" s="9" t="s">
        <v>86</v>
      </c>
      <c r="F25" s="9" t="s">
        <v>81</v>
      </c>
      <c r="G25" s="51"/>
      <c r="H25" s="51"/>
      <c r="I25" s="10" t="s">
        <v>82</v>
      </c>
      <c r="J25" s="10" t="s">
        <v>81</v>
      </c>
      <c r="K25" s="11" t="s">
        <v>83</v>
      </c>
      <c r="L25" s="54"/>
      <c r="M25" s="54"/>
      <c r="BS25" s="74"/>
      <c r="BT25" s="1" t="s">
        <v>43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87</v>
      </c>
      <c r="M26" s="11" t="s">
        <v>88</v>
      </c>
      <c r="BS26" s="74" t="s">
        <v>146</v>
      </c>
      <c r="BT26" s="1" t="s">
        <v>53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მუხაVI40</v>
      </c>
      <c r="B27" s="1" t="s">
        <v>28</v>
      </c>
      <c r="C27" s="12">
        <v>1</v>
      </c>
      <c r="D27" s="12" t="s">
        <v>174</v>
      </c>
      <c r="E27" s="12"/>
      <c r="F27" s="12">
        <v>40</v>
      </c>
      <c r="G27" s="12">
        <f>VLOOKUP(A27,[1]Лист1!$A$3:$J$9859,7,0)</f>
        <v>0.71</v>
      </c>
      <c r="H27" s="12">
        <f>VLOOKUP(A27,[1]Лист1!$A$3:$J$9858,8,0)</f>
        <v>0.08</v>
      </c>
      <c r="I27" s="13">
        <f>IF(E27&gt;0,(G27+H27),0)</f>
        <v>0</v>
      </c>
      <c r="J27" s="13">
        <f>IF(F27&gt;0,(G27+H27),0)</f>
        <v>0.78999999999999992</v>
      </c>
      <c r="K27" s="13">
        <f>I27+J27</f>
        <v>0.78999999999999992</v>
      </c>
      <c r="L27" s="12"/>
      <c r="M27" s="12"/>
      <c r="BS27" s="74"/>
      <c r="BT27" s="1" t="s">
        <v>54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30" si="0">D28&amp;B28&amp;E28&amp;F28</f>
        <v>რცხილაV10</v>
      </c>
      <c r="B28" s="1" t="s">
        <v>27</v>
      </c>
      <c r="C28" s="12">
        <v>2</v>
      </c>
      <c r="D28" s="12" t="s">
        <v>175</v>
      </c>
      <c r="E28" s="12"/>
      <c r="F28" s="12">
        <v>10</v>
      </c>
      <c r="G28" s="12">
        <f>VLOOKUP(A28,[2]Лист1!$A$1:$J$9811,7,0)</f>
        <v>0.03</v>
      </c>
      <c r="H28" s="12">
        <f>VLOOKUP(A28,[2]Лист1!$A$1:$J$9861,8,0)</f>
        <v>0</v>
      </c>
      <c r="I28" s="13">
        <f t="shared" ref="I28:I30" si="1">IF(E28&gt;0,(G28+H28),0)</f>
        <v>0</v>
      </c>
      <c r="J28" s="13">
        <f t="shared" ref="J28:J30" si="2">IF(F28&gt;0,(G28+H28),0)</f>
        <v>0.03</v>
      </c>
      <c r="K28" s="13">
        <f t="shared" ref="K28:K30" si="3">I28+J28</f>
        <v>0.03</v>
      </c>
      <c r="L28" s="12"/>
      <c r="M28" s="12"/>
      <c r="BS28" s="74"/>
      <c r="BT28" s="1" t="s">
        <v>55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მუხაVI36</v>
      </c>
      <c r="B29" s="1" t="s">
        <v>28</v>
      </c>
      <c r="C29" s="12">
        <v>3</v>
      </c>
      <c r="D29" s="12" t="s">
        <v>174</v>
      </c>
      <c r="E29" s="12"/>
      <c r="F29" s="12">
        <v>36</v>
      </c>
      <c r="G29" s="12">
        <f>VLOOKUP(A29,[2]Лист1!$A$1:$J$9811,7,0)</f>
        <v>0.56000000000000005</v>
      </c>
      <c r="H29" s="12">
        <f>VLOOKUP(A29,[2]Лист1!$A$1:$J$9861,8,0)</f>
        <v>0.06</v>
      </c>
      <c r="I29" s="13">
        <f t="shared" si="1"/>
        <v>0</v>
      </c>
      <c r="J29" s="13">
        <f t="shared" si="2"/>
        <v>0.62000000000000011</v>
      </c>
      <c r="K29" s="13">
        <f t="shared" si="3"/>
        <v>0.62000000000000011</v>
      </c>
      <c r="L29" s="12"/>
      <c r="M29" s="12"/>
      <c r="BS29" s="74"/>
      <c r="BT29" s="1" t="s">
        <v>56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მუხაVI20</v>
      </c>
      <c r="B30" s="1" t="s">
        <v>28</v>
      </c>
      <c r="C30" s="12">
        <v>4</v>
      </c>
      <c r="D30" s="12" t="s">
        <v>174</v>
      </c>
      <c r="E30" s="12"/>
      <c r="F30" s="12">
        <v>20</v>
      </c>
      <c r="G30" s="12">
        <f>VLOOKUP(A30,[2]Лист1!$A$1:$J$9811,7,0)</f>
        <v>0.14000000000000001</v>
      </c>
      <c r="H30" s="12">
        <f>VLOOKUP(A30,[2]Лист1!$A$1:$J$9861,8,0)</f>
        <v>0.02</v>
      </c>
      <c r="I30" s="13">
        <f t="shared" si="1"/>
        <v>0</v>
      </c>
      <c r="J30" s="13">
        <f t="shared" si="2"/>
        <v>0.16</v>
      </c>
      <c r="K30" s="13">
        <f t="shared" si="3"/>
        <v>0.16</v>
      </c>
      <c r="L30" s="12"/>
      <c r="M30" s="12"/>
      <c r="BS30" s="74"/>
      <c r="BT30" s="1" t="s">
        <v>57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00" x14ac:dyDescent="0.25">
      <c r="C32" s="81" t="s">
        <v>83</v>
      </c>
      <c r="D32" s="82"/>
      <c r="E32" s="83"/>
      <c r="F32" s="12"/>
      <c r="G32" s="12"/>
      <c r="H32" s="12"/>
      <c r="I32" s="13">
        <f>SUM(I27:I31)</f>
        <v>0</v>
      </c>
      <c r="J32" s="13">
        <f>SUM(J27:J31)</f>
        <v>1.5999999999999999</v>
      </c>
      <c r="K32" s="13">
        <f>SUM(K27:K31)</f>
        <v>1.5999999999999999</v>
      </c>
      <c r="L32" s="12"/>
      <c r="M32" s="12"/>
    </row>
    <row r="35" spans="3:9" x14ac:dyDescent="0.25">
      <c r="C35" s="34" t="s">
        <v>164</v>
      </c>
      <c r="D35" s="34"/>
      <c r="E35" s="34"/>
      <c r="F35" s="42" t="str">
        <f>პასპორი!D10</f>
        <v>თ._სარდლიშვილი</v>
      </c>
      <c r="G35" s="42"/>
      <c r="H35" s="42"/>
      <c r="I35" s="42"/>
    </row>
  </sheetData>
  <mergeCells count="53">
    <mergeCell ref="C35:E35"/>
    <mergeCell ref="F35:I35"/>
    <mergeCell ref="C32:E32"/>
    <mergeCell ref="D23:D25"/>
    <mergeCell ref="C23:C25"/>
    <mergeCell ref="I24:K24"/>
    <mergeCell ref="G23:K23"/>
    <mergeCell ref="BS15:BS25"/>
    <mergeCell ref="BS26:BS30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1:M1"/>
    <mergeCell ref="C2:H2"/>
    <mergeCell ref="I2:M2"/>
    <mergeCell ref="C3:G3"/>
    <mergeCell ref="H3:M3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J18:M18"/>
    <mergeCell ref="J19:M19"/>
    <mergeCell ref="I9:M9"/>
    <mergeCell ref="E5:M5"/>
    <mergeCell ref="I11:M11"/>
    <mergeCell ref="I16:M16"/>
    <mergeCell ref="L14:M14"/>
    <mergeCell ref="L15:M15"/>
    <mergeCell ref="J17:M17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K8">
      <formula1>#REF!</formula1>
    </dataValidation>
    <dataValidation type="list" allowBlank="1" showInputMessage="1" showErrorMessage="1" sqref="I8">
      <formula1>$BU$2:$BU$30</formula1>
    </dataValidation>
    <dataValidation type="list" allowBlank="1" showInputMessage="1" showErrorMessage="1" sqref="I11">
      <formula1>#REF!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abSelected="1" view="pageLayout" topLeftCell="A22" zoomScaleNormal="100" workbookViewId="0">
      <selection sqref="A1:G42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34" t="s">
        <v>127</v>
      </c>
      <c r="B1" s="34"/>
      <c r="C1" s="34"/>
      <c r="D1" s="34"/>
      <c r="E1" s="34"/>
      <c r="F1" s="34"/>
      <c r="G1" s="34"/>
    </row>
    <row r="2" spans="1:7" x14ac:dyDescent="0.25">
      <c r="A2" s="34" t="s">
        <v>128</v>
      </c>
      <c r="B2" s="34"/>
      <c r="C2" s="34"/>
      <c r="D2" s="34"/>
      <c r="E2" s="34"/>
      <c r="F2" s="34"/>
      <c r="G2" s="34"/>
    </row>
    <row r="3" spans="1:7" x14ac:dyDescent="0.25">
      <c r="A3" s="34" t="s">
        <v>4</v>
      </c>
      <c r="B3" s="34"/>
      <c r="C3" s="34" t="str">
        <f>'აღრიცხვის უწყისი'!E5</f>
        <v>სსიპ სახელმწიფო ქონების ეროვნული სააგენტო</v>
      </c>
      <c r="D3" s="34"/>
      <c r="E3" s="34"/>
      <c r="F3" s="34"/>
      <c r="G3" s="34"/>
    </row>
    <row r="4" spans="1:7" x14ac:dyDescent="0.25">
      <c r="A4" s="34" t="s">
        <v>5</v>
      </c>
      <c r="B4" s="34"/>
      <c r="C4" s="42">
        <f>'აღრიცხვის უწყისი'!E6</f>
        <v>0</v>
      </c>
      <c r="D4" s="42"/>
      <c r="E4" s="16" t="s">
        <v>6</v>
      </c>
      <c r="F4" s="42">
        <f>'აღრიცხვის უწყისი'!K6</f>
        <v>0</v>
      </c>
      <c r="G4" s="42"/>
    </row>
    <row r="5" spans="1:7" x14ac:dyDescent="0.25">
      <c r="A5" s="16" t="s">
        <v>129</v>
      </c>
      <c r="B5" s="14">
        <f>'აღრიცხვის უწყისი'!I8</f>
        <v>0</v>
      </c>
      <c r="C5" s="1" t="s">
        <v>97</v>
      </c>
      <c r="D5" s="42">
        <f>'აღრიცხვის უწყისი'!I9</f>
        <v>0</v>
      </c>
      <c r="E5" s="42"/>
      <c r="F5" s="42"/>
      <c r="G5" s="42"/>
    </row>
    <row r="6" spans="1:7" x14ac:dyDescent="0.25">
      <c r="A6" s="1" t="s">
        <v>130</v>
      </c>
      <c r="E6" s="34"/>
      <c r="F6" s="34"/>
      <c r="G6" s="34"/>
    </row>
    <row r="7" spans="1:7" x14ac:dyDescent="0.25">
      <c r="A7" s="4" t="s">
        <v>21</v>
      </c>
      <c r="B7" s="42">
        <f>'აღრიცხვის უწყისი'!J14</f>
        <v>463370</v>
      </c>
      <c r="C7" s="42"/>
      <c r="D7" s="4" t="s">
        <v>22</v>
      </c>
      <c r="E7" s="42">
        <f>'აღრიცხვის უწყისი'!L14</f>
        <v>4611358</v>
      </c>
      <c r="F7" s="42"/>
      <c r="G7" s="42"/>
    </row>
    <row r="8" spans="1:7" x14ac:dyDescent="0.25">
      <c r="A8" s="4" t="s">
        <v>21</v>
      </c>
      <c r="B8" s="42">
        <f>'აღრიცხვის უწყისი'!J15</f>
        <v>463453</v>
      </c>
      <c r="C8" s="42"/>
      <c r="D8" s="4" t="s">
        <v>22</v>
      </c>
      <c r="E8" s="42">
        <f>'აღრიცხვის უწყისი'!L15</f>
        <v>4611312</v>
      </c>
      <c r="F8" s="42"/>
      <c r="G8" s="42"/>
    </row>
    <row r="9" spans="1:7" x14ac:dyDescent="0.25">
      <c r="A9" s="41" t="s">
        <v>12</v>
      </c>
      <c r="B9" s="41"/>
      <c r="C9" s="42" t="str">
        <f>'აღრიცხვის უწყისი'!I11</f>
        <v>სპეციალური</v>
      </c>
      <c r="D9" s="42"/>
      <c r="E9" s="42"/>
      <c r="F9" s="42"/>
      <c r="G9" s="42"/>
    </row>
    <row r="10" spans="1:7" x14ac:dyDescent="0.25">
      <c r="A10" s="34" t="s">
        <v>131</v>
      </c>
      <c r="B10" s="34"/>
      <c r="C10" s="34"/>
      <c r="D10" s="34"/>
      <c r="E10" s="34"/>
      <c r="F10" s="34"/>
      <c r="G10" s="34"/>
    </row>
    <row r="11" spans="1:7" x14ac:dyDescent="0.25">
      <c r="A11" s="12" t="s">
        <v>132</v>
      </c>
      <c r="B11" s="33"/>
      <c r="C11" s="33"/>
      <c r="D11" s="33"/>
      <c r="E11" s="33"/>
      <c r="F11" s="33"/>
      <c r="G11" s="33"/>
    </row>
    <row r="12" spans="1:7" x14ac:dyDescent="0.25">
      <c r="A12" s="12" t="s">
        <v>133</v>
      </c>
      <c r="B12" s="33"/>
      <c r="C12" s="33"/>
      <c r="D12" s="17" t="s">
        <v>135</v>
      </c>
      <c r="E12" s="12"/>
      <c r="F12" s="17" t="s">
        <v>32</v>
      </c>
      <c r="G12" s="12"/>
    </row>
    <row r="13" spans="1:7" x14ac:dyDescent="0.25">
      <c r="A13" s="12" t="s">
        <v>134</v>
      </c>
      <c r="B13" s="33"/>
      <c r="C13" s="33"/>
      <c r="D13" s="33"/>
      <c r="E13" s="33"/>
      <c r="F13" s="33"/>
      <c r="G13" s="33"/>
    </row>
    <row r="14" spans="1:7" x14ac:dyDescent="0.25">
      <c r="A14" s="12" t="s">
        <v>133</v>
      </c>
      <c r="B14" s="33" t="s">
        <v>180</v>
      </c>
      <c r="C14" s="33"/>
      <c r="D14" s="17" t="s">
        <v>135</v>
      </c>
      <c r="E14" s="21" t="s">
        <v>173</v>
      </c>
      <c r="F14" s="17" t="s">
        <v>32</v>
      </c>
      <c r="G14" s="12">
        <v>20</v>
      </c>
    </row>
    <row r="15" spans="1:7" x14ac:dyDescent="0.25">
      <c r="A15" s="37"/>
      <c r="B15" s="37"/>
      <c r="C15" s="37"/>
      <c r="D15" s="37"/>
      <c r="E15" s="37"/>
      <c r="F15" s="37"/>
      <c r="G15" s="37"/>
    </row>
    <row r="16" spans="1:7" x14ac:dyDescent="0.25">
      <c r="A16" s="12" t="s">
        <v>136</v>
      </c>
      <c r="B16" s="33" t="s">
        <v>137</v>
      </c>
      <c r="C16" s="33"/>
      <c r="D16" s="33" t="s">
        <v>20</v>
      </c>
      <c r="E16" s="33"/>
      <c r="F16" s="33" t="s">
        <v>15</v>
      </c>
      <c r="G16" s="33"/>
    </row>
    <row r="17" spans="1:7" x14ac:dyDescent="0.25">
      <c r="A17" s="12" t="s">
        <v>132</v>
      </c>
      <c r="B17" s="12" t="s">
        <v>132</v>
      </c>
      <c r="C17" s="12" t="s">
        <v>134</v>
      </c>
      <c r="D17" s="12" t="s">
        <v>132</v>
      </c>
      <c r="E17" s="12" t="s">
        <v>134</v>
      </c>
      <c r="F17" s="12" t="s">
        <v>132</v>
      </c>
      <c r="G17" s="12" t="s">
        <v>134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0.3</v>
      </c>
      <c r="F19" s="12"/>
      <c r="G19" s="12">
        <v>125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82"/>
      <c r="B21" s="82"/>
      <c r="C21" s="82"/>
      <c r="D21" s="82"/>
      <c r="E21" s="82"/>
      <c r="F21" s="82"/>
      <c r="G21" s="82"/>
    </row>
    <row r="22" spans="1:7" x14ac:dyDescent="0.25">
      <c r="A22" s="12" t="s">
        <v>138</v>
      </c>
      <c r="B22" s="12"/>
      <c r="C22" s="12"/>
      <c r="D22" s="85"/>
      <c r="E22" s="38"/>
      <c r="F22" s="38"/>
      <c r="G22" s="86"/>
    </row>
    <row r="23" spans="1:7" x14ac:dyDescent="0.25">
      <c r="A23" s="12" t="s">
        <v>132</v>
      </c>
      <c r="B23" s="12"/>
      <c r="C23" s="12" t="s">
        <v>162</v>
      </c>
      <c r="D23" s="87"/>
      <c r="E23" s="88"/>
      <c r="F23" s="88"/>
      <c r="G23" s="89"/>
    </row>
    <row r="24" spans="1:7" x14ac:dyDescent="0.25">
      <c r="A24" s="12" t="s">
        <v>134</v>
      </c>
      <c r="B24" s="12"/>
      <c r="C24" s="12" t="s">
        <v>162</v>
      </c>
      <c r="D24" s="90"/>
      <c r="E24" s="37"/>
      <c r="F24" s="37"/>
      <c r="G24" s="91"/>
    </row>
    <row r="25" spans="1:7" x14ac:dyDescent="0.25">
      <c r="A25" s="12" t="s">
        <v>139</v>
      </c>
      <c r="B25" s="12"/>
      <c r="C25" s="12"/>
      <c r="D25" s="12"/>
      <c r="E25" s="12"/>
      <c r="F25" s="12"/>
      <c r="G25" s="12"/>
    </row>
    <row r="26" spans="1:7" x14ac:dyDescent="0.25">
      <c r="A26" s="12" t="s">
        <v>132</v>
      </c>
      <c r="B26" s="81"/>
      <c r="C26" s="82"/>
      <c r="D26" s="82"/>
      <c r="E26" s="83"/>
      <c r="F26" s="12"/>
      <c r="G26" s="12" t="s">
        <v>163</v>
      </c>
    </row>
    <row r="27" spans="1:7" x14ac:dyDescent="0.25">
      <c r="A27" s="12" t="s">
        <v>134</v>
      </c>
      <c r="B27" s="81"/>
      <c r="C27" s="82"/>
      <c r="D27" s="82"/>
      <c r="E27" s="83"/>
      <c r="F27" s="12"/>
      <c r="G27" s="12" t="s">
        <v>163</v>
      </c>
    </row>
    <row r="28" spans="1:7" x14ac:dyDescent="0.25">
      <c r="A28" s="12" t="s">
        <v>140</v>
      </c>
      <c r="B28" s="81"/>
      <c r="C28" s="82"/>
      <c r="D28" s="82"/>
      <c r="E28" s="82"/>
      <c r="F28" s="82"/>
      <c r="G28" s="83"/>
    </row>
    <row r="29" spans="1:7" x14ac:dyDescent="0.25">
      <c r="B29" s="1" t="s">
        <v>141</v>
      </c>
    </row>
    <row r="32" spans="1:7" x14ac:dyDescent="0.25">
      <c r="A32" s="34" t="s">
        <v>142</v>
      </c>
      <c r="B32" s="34"/>
      <c r="C32" s="1" t="str">
        <f>'აღრიცხვის უწყისი'!F35</f>
        <v>თ._სარდლიშვილი</v>
      </c>
    </row>
    <row r="41" spans="1:7" ht="34.5" customHeight="1" x14ac:dyDescent="0.25">
      <c r="A41" s="84" t="s">
        <v>143</v>
      </c>
      <c r="B41" s="84"/>
      <c r="C41" s="84"/>
      <c r="D41" s="84"/>
      <c r="E41" s="84"/>
      <c r="F41" s="84"/>
      <c r="G41" s="84"/>
    </row>
  </sheetData>
  <mergeCells count="31">
    <mergeCell ref="A21:G21"/>
    <mergeCell ref="D22:G24"/>
    <mergeCell ref="B26:E26"/>
    <mergeCell ref="B27:E27"/>
    <mergeCell ref="B28:G28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cp:lastPrinted>2020-09-18T08:14:27Z</cp:lastPrinted>
  <dcterms:created xsi:type="dcterms:W3CDTF">2020-05-23T10:29:09Z</dcterms:created>
  <dcterms:modified xsi:type="dcterms:W3CDTF">2020-09-18T08:15:02Z</dcterms:modified>
</cp:coreProperties>
</file>