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ამორიცხული\3306 kv.m\"/>
    </mc:Choice>
  </mc:AlternateContent>
  <bookViews>
    <workbookView xWindow="0" yWindow="0" windowWidth="21570" windowHeight="8055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უწყისი'!$A$26:$ES$91</definedName>
    <definedName name="piradoba">პასპორი!$AV$4:$AV$18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უწყისი'!$BQ$82:$BQ$91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" i="1" l="1"/>
  <c r="F40" i="1"/>
  <c r="H35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J12" i="2" l="1"/>
  <c r="C9" i="3" l="1"/>
  <c r="E7" i="2" l="1"/>
  <c r="I16" i="2" l="1"/>
  <c r="D33" i="1"/>
  <c r="E33" i="1"/>
  <c r="F33" i="1"/>
  <c r="H33" i="1"/>
  <c r="G26" i="1"/>
  <c r="G27" i="1"/>
  <c r="G28" i="1"/>
  <c r="G29" i="1"/>
  <c r="G30" i="1"/>
  <c r="G31" i="1"/>
  <c r="G32" i="1"/>
  <c r="G25" i="1"/>
  <c r="J19" i="2"/>
  <c r="G33" i="1" l="1"/>
  <c r="F96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G28" i="2"/>
  <c r="H28" i="2"/>
  <c r="G29" i="2"/>
  <c r="H29" i="2"/>
  <c r="G30" i="2"/>
  <c r="H30" i="2"/>
  <c r="G31" i="2"/>
  <c r="H31" i="2"/>
  <c r="J25" i="1" s="1"/>
  <c r="G32" i="2"/>
  <c r="H32" i="2"/>
  <c r="G33" i="2"/>
  <c r="H33" i="2"/>
  <c r="G34" i="2"/>
  <c r="I26" i="1" s="1"/>
  <c r="H34" i="2"/>
  <c r="J26" i="1" s="1"/>
  <c r="G35" i="2"/>
  <c r="H35" i="2"/>
  <c r="G36" i="2"/>
  <c r="H36" i="2"/>
  <c r="G37" i="2"/>
  <c r="H37" i="2"/>
  <c r="J30" i="1" s="1"/>
  <c r="G38" i="2"/>
  <c r="I29" i="1" s="1"/>
  <c r="H38" i="2"/>
  <c r="J29" i="1" s="1"/>
  <c r="G39" i="2"/>
  <c r="H39" i="2"/>
  <c r="G40" i="2"/>
  <c r="H40" i="2"/>
  <c r="G41" i="2"/>
  <c r="H41" i="2"/>
  <c r="J27" i="1" s="1"/>
  <c r="G42" i="2"/>
  <c r="H42" i="2"/>
  <c r="G43" i="2"/>
  <c r="H43" i="2"/>
  <c r="G44" i="2"/>
  <c r="H44" i="2"/>
  <c r="G45" i="2"/>
  <c r="H45" i="2"/>
  <c r="G46" i="2"/>
  <c r="I27" i="1" s="1"/>
  <c r="H46" i="2"/>
  <c r="G47" i="2"/>
  <c r="H47" i="2"/>
  <c r="J28" i="1" s="1"/>
  <c r="G48" i="2"/>
  <c r="H48" i="2"/>
  <c r="G49" i="2"/>
  <c r="I30" i="1" s="1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I31" i="1" s="1"/>
  <c r="H56" i="2"/>
  <c r="J31" i="1" s="1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K30" i="1" l="1"/>
  <c r="L30" i="1" s="1"/>
  <c r="K27" i="1"/>
  <c r="L27" i="1" s="1"/>
  <c r="K31" i="1"/>
  <c r="L31" i="1" s="1"/>
  <c r="K29" i="1"/>
  <c r="L29" i="1" s="1"/>
  <c r="J29" i="2"/>
  <c r="K29" i="2" s="1"/>
  <c r="I28" i="1"/>
  <c r="K28" i="1" s="1"/>
  <c r="L28" i="1" s="1"/>
  <c r="J33" i="2"/>
  <c r="K33" i="2" s="1"/>
  <c r="J32" i="2"/>
  <c r="K32" i="2" s="1"/>
  <c r="K26" i="1"/>
  <c r="L26" i="1" s="1"/>
  <c r="J37" i="2"/>
  <c r="K37" i="2" s="1"/>
  <c r="J31" i="2"/>
  <c r="K31" i="2" s="1"/>
  <c r="I25" i="1"/>
  <c r="J89" i="2"/>
  <c r="K89" i="2" s="1"/>
  <c r="J83" i="2"/>
  <c r="K83" i="2" s="1"/>
  <c r="J77" i="2"/>
  <c r="K77" i="2" s="1"/>
  <c r="J71" i="2"/>
  <c r="K71" i="2" s="1"/>
  <c r="J65" i="2"/>
  <c r="K65" i="2" s="1"/>
  <c r="J59" i="2"/>
  <c r="J53" i="2"/>
  <c r="K53" i="2" s="1"/>
  <c r="J47" i="2"/>
  <c r="K47" i="2" s="1"/>
  <c r="J41" i="2"/>
  <c r="K41" i="2" s="1"/>
  <c r="J35" i="2"/>
  <c r="K35" i="2" s="1"/>
  <c r="J34" i="2"/>
  <c r="K34" i="2" s="1"/>
  <c r="J28" i="2"/>
  <c r="K28" i="2" s="1"/>
  <c r="J91" i="2"/>
  <c r="J85" i="2"/>
  <c r="K85" i="2" s="1"/>
  <c r="J79" i="2"/>
  <c r="K79" i="2" s="1"/>
  <c r="J73" i="2"/>
  <c r="K73" i="2" s="1"/>
  <c r="J67" i="2"/>
  <c r="K67" i="2" s="1"/>
  <c r="J61" i="2"/>
  <c r="K61" i="2" s="1"/>
  <c r="J55" i="2"/>
  <c r="K55" i="2" s="1"/>
  <c r="J49" i="2"/>
  <c r="J43" i="2"/>
  <c r="K43" i="2" s="1"/>
  <c r="J87" i="2"/>
  <c r="K87" i="2" s="1"/>
  <c r="J81" i="2"/>
  <c r="K81" i="2" s="1"/>
  <c r="J75" i="2"/>
  <c r="K75" i="2" s="1"/>
  <c r="J69" i="2"/>
  <c r="K69" i="2" s="1"/>
  <c r="J63" i="2"/>
  <c r="K63" i="2" s="1"/>
  <c r="J57" i="2"/>
  <c r="K57" i="2" s="1"/>
  <c r="J51" i="2"/>
  <c r="K51" i="2" s="1"/>
  <c r="J45" i="2"/>
  <c r="K45" i="2" s="1"/>
  <c r="J39" i="2"/>
  <c r="K39" i="2" s="1"/>
  <c r="J90" i="2"/>
  <c r="K90" i="2" s="1"/>
  <c r="J84" i="2"/>
  <c r="K84" i="2" s="1"/>
  <c r="J78" i="2"/>
  <c r="K78" i="2" s="1"/>
  <c r="J72" i="2"/>
  <c r="K72" i="2" s="1"/>
  <c r="J66" i="2"/>
  <c r="K66" i="2" s="1"/>
  <c r="J60" i="2"/>
  <c r="K60" i="2" s="1"/>
  <c r="J54" i="2"/>
  <c r="J48" i="2"/>
  <c r="K48" i="2" s="1"/>
  <c r="J42" i="2"/>
  <c r="K42" i="2" s="1"/>
  <c r="J36" i="2"/>
  <c r="K36" i="2" s="1"/>
  <c r="J30" i="2"/>
  <c r="K30" i="2" s="1"/>
  <c r="J88" i="2"/>
  <c r="K88" i="2" s="1"/>
  <c r="J82" i="2"/>
  <c r="K82" i="2" s="1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86" i="2"/>
  <c r="K86" i="2" s="1"/>
  <c r="J80" i="2"/>
  <c r="K80" i="2" s="1"/>
  <c r="J74" i="2"/>
  <c r="K74" i="2" s="1"/>
  <c r="J68" i="2"/>
  <c r="K68" i="2" s="1"/>
  <c r="J62" i="2"/>
  <c r="J56" i="2"/>
  <c r="K56" i="2" s="1"/>
  <c r="J50" i="2"/>
  <c r="K50" i="2" s="1"/>
  <c r="J44" i="2"/>
  <c r="K44" i="2" s="1"/>
  <c r="J38" i="2"/>
  <c r="K38" i="2" s="1"/>
  <c r="K59" i="2"/>
  <c r="K62" i="2"/>
  <c r="K91" i="2"/>
  <c r="K54" i="2"/>
  <c r="K49" i="2"/>
  <c r="A27" i="2"/>
  <c r="K25" i="1" l="1"/>
  <c r="H27" i="2"/>
  <c r="J32" i="1" s="1"/>
  <c r="J33" i="1" s="1"/>
  <c r="J35" i="1" s="1"/>
  <c r="G27" i="2"/>
  <c r="I32" i="1" s="1"/>
  <c r="K32" i="1" s="1"/>
  <c r="L32" i="1" s="1"/>
  <c r="I27" i="2"/>
  <c r="I93" i="2" s="1"/>
  <c r="I33" i="1" l="1"/>
  <c r="I35" i="1" s="1"/>
  <c r="L25" i="1"/>
  <c r="L33" i="1" s="1"/>
  <c r="L35" i="1" s="1"/>
  <c r="K33" i="1"/>
  <c r="K35" i="1" s="1"/>
  <c r="J27" i="2"/>
  <c r="J93" i="2" s="1"/>
  <c r="K27" i="2" l="1"/>
  <c r="K93" i="2" s="1"/>
</calcChain>
</file>

<file path=xl/sharedStrings.xml><?xml version="1.0" encoding="utf-8"?>
<sst xmlns="http://schemas.openxmlformats.org/spreadsheetml/2006/main" count="445" uniqueCount="202">
  <si>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</si>
  <si>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</si>
  <si>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</si>
  <si>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</si>
  <si>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</si>
  <si>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</si>
  <si>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</si>
  <si>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</si>
  <si>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</si>
  <si>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</si>
  <si>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</si>
  <si>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</si>
  <si>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</si>
  <si>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</si>
  <si>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</si>
  <si>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</si>
  <si>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</si>
  <si>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</si>
  <si>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</si>
  <si>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</si>
  <si>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</si>
  <si>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</si>
  <si>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</si>
  <si>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</si>
  <si>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</si>
  <si>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</si>
  <si>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</si>
  <si>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</si>
  <si>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</si>
  <si>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</si>
  <si>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</si>
  <si>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</si>
  <si>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</si>
  <si>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</si>
  <si>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</si>
  <si>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</si>
  <si>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</si>
  <si>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</si>
  <si>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</si>
  <si>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</si>
  <si>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</si>
  <si>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</si>
  <si>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</si>
  <si>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5°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</si>
  <si>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</si>
  <si>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</si>
  <si>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</si>
  <si>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</si>
  <si>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</si>
  <si>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</si>
  <si>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</si>
  <si>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</si>
  <si>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</si>
  <si>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</si>
  <si>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</si>
  <si>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</si>
  <si>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</si>
  <si>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</si>
  <si>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</si>
  <si>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</si>
  <si>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</si>
  <si>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</si>
  <si>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</si>
  <si>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</si>
  <si>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</si>
  <si>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</si>
  <si>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</si>
  <si>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</si>
  <si>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</si>
  <si>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</si>
  <si>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</si>
  <si>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</si>
  <si>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</si>
  <si>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</si>
  <si>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</si>
  <si>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</si>
  <si>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</si>
  <si>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</si>
  <si>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</si>
  <si>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</si>
  <si>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</si>
  <si>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</si>
  <si>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</si>
  <si>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</si>
  <si>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</si>
  <si>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</si>
  <si>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</si>
  <si>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</si>
  <si>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</si>
  <si>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</si>
  <si>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</si>
  <si>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</si>
  <si>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</si>
  <si>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</si>
  <si>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</si>
  <si>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</si>
  <si>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</si>
  <si>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</si>
  <si>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</si>
  <si>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</si>
  <si>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</si>
  <si>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</si>
  <si>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</si>
  <si>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</si>
  <si>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</si>
  <si>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</si>
  <si>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</si>
  <si>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</si>
  <si>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</si>
  <si>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</si>
  <si>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</si>
  <si>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</si>
  <si>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</si>
  <si>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</si>
  <si>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</si>
  <si>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</si>
  <si>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</si>
  <si>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</si>
  <si>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</si>
  <si>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</si>
  <si>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</si>
  <si>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</si>
  <si>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</si>
  <si>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</si>
  <si>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</si>
  <si>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</si>
  <si>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</si>
  <si>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</si>
  <si>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</si>
  <si>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</si>
  <si>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</si>
  <si>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</si>
  <si>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</si>
  <si>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</si>
  <si>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</si>
  <si>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</si>
  <si>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</si>
  <si>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</si>
  <si>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</si>
  <si>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</si>
  <si>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</si>
  <si>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</si>
  <si>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</si>
  <si>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</si>
  <si>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</si>
  <si>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</si>
  <si>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</si>
  <si>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</si>
  <si>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</si>
  <si>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</si>
  <si>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</si>
  <si>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</si>
  <si>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</si>
  <si>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</si>
  <si>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</si>
  <si>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</si>
  <si>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</si>
  <si>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</si>
  <si>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</si>
  <si>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</si>
  <si>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</si>
  <si>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</si>
  <si>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</si>
  <si>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</si>
  <si>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</si>
  <si>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</si>
  <si>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</si>
  <si>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</si>
  <si>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</si>
  <si>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</si>
  <si>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</si>
  <si>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</si>
  <si>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</si>
  <si>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</si>
  <si>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r>
      <t>10</t>
    </r>
    <r>
      <rPr>
        <sz val="11"/>
        <color indexed="8"/>
        <rFont val="Sylfaen"/>
        <family val="1"/>
      </rPr>
      <t>°</t>
    </r>
  </si>
  <si>
    <r>
      <t>15</t>
    </r>
    <r>
      <rPr>
        <sz val="11"/>
        <color indexed="8"/>
        <rFont val="Sylfaen"/>
        <family val="1"/>
      </rPr>
      <t>°</t>
    </r>
  </si>
  <si>
    <r>
      <t>20</t>
    </r>
    <r>
      <rPr>
        <sz val="11"/>
        <color indexed="8"/>
        <rFont val="Sylfaen"/>
        <family val="1"/>
      </rPr>
      <t>°</t>
    </r>
  </si>
  <si>
    <r>
      <t>25</t>
    </r>
    <r>
      <rPr>
        <sz val="11"/>
        <color indexed="8"/>
        <rFont val="Sylfaen"/>
        <family val="1"/>
      </rPr>
      <t>°</t>
    </r>
  </si>
  <si>
    <r>
      <t>30</t>
    </r>
    <r>
      <rPr>
        <sz val="11"/>
        <color indexed="8"/>
        <rFont val="Sylfaen"/>
        <family val="1"/>
      </rPr>
      <t>°</t>
    </r>
  </si>
  <si>
    <r>
      <t>35</t>
    </r>
    <r>
      <rPr>
        <sz val="11"/>
        <color indexed="8"/>
        <rFont val="Sylfaen"/>
        <family val="1"/>
      </rPr>
      <t>°</t>
    </r>
  </si>
  <si>
    <r>
      <t>40</t>
    </r>
    <r>
      <rPr>
        <sz val="11"/>
        <color indexed="8"/>
        <rFont val="Sylfaen"/>
        <family val="1"/>
      </rPr>
      <t>°</t>
    </r>
  </si>
  <si>
    <r>
      <t>45</t>
    </r>
    <r>
      <rPr>
        <sz val="11"/>
        <color indexed="8"/>
        <rFont val="Sylfaen"/>
        <family val="1"/>
      </rPr>
      <t>°</t>
    </r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</si>
  <si>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</si>
  <si>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</si>
  <si>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</si>
  <si>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</si>
  <si>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</si>
  <si>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</si>
  <si>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</si>
  <si>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</si>
  <si>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</si>
  <si>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</si>
  <si>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</si>
  <si>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ფიჭვი</t>
  </si>
  <si>
    <t>ფჭ</t>
  </si>
  <si>
    <t>10. ფართობი (კვმ)</t>
  </si>
  <si>
    <t>კვმ</t>
  </si>
  <si>
    <t>სსიპ სახელმწიფო ქონების ეროვნული სააგენტო</t>
  </si>
  <si>
    <t>10ფჭ</t>
  </si>
  <si>
    <t>ჩა</t>
  </si>
  <si>
    <t>საქართველოს სახელმწიფო ელექტროსისტემა</t>
  </si>
  <si>
    <t>ქ. თბილისი, ბარათაშვილის ქ. 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</si>
</sst>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sz val="11"/>
      <color indexed="8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5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6" fillId="0" borderId="5" xfId="0" applyFont="1" applyBorder="1"/>
    <xf numFmtId="2" fontId="6" fillId="0" borderId="5" xfId="0" applyNumberFormat="1" applyFont="1" applyBorder="1"/>
    <xf numFmtId="1" fontId="6" fillId="0" borderId="5" xfId="0" applyNumberFormat="1" applyFont="1" applyBorder="1"/>
    <xf numFmtId="2" fontId="2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7" fillId="0" borderId="19" xfId="0" applyFont="1" applyBorder="1" applyAlignment="1">
      <alignment horizontal="center" vertical="top"/>
    </xf>
    <xf numFmtId="0" fontId="8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" fontId="2" fillId="0" borderId="5" xfId="0" applyNumberFormat="1" applyFont="1" applyBorder="1"/>
    <xf numFmtId="0" fontId="2" fillId="0" borderId="5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4"/>
  <sheetViews>
    <sheetView tabSelected="1" view="pageLayout" topLeftCell="A4" zoomScale="110" zoomScaleNormal="100" zoomScalePageLayoutView="110" workbookViewId="0">
      <selection activeCell="I14" sqref="I14:M14"/>
    </sheetView>
  </sheetViews>
  <sheetFormatPr defaultRowHeight="15" x14ac:dyDescent="0.25"/>
  <cols>
    <col min="1" max="1" width="3.5703125" style="1" customWidth="1"/>
    <col min="2" max="2" width="12.85546875" style="1" customWidth="1"/>
    <col min="3" max="4" width="5.42578125" style="1" customWidth="1"/>
    <col min="5" max="5" width="7.85546875" style="1" customWidth="1"/>
    <col min="6" max="6" width="11.5703125" style="1" customWidth="1"/>
    <col min="7" max="7" width="9.140625" style="1" customWidth="1"/>
    <col min="8" max="8" width="6.42578125" style="1" customWidth="1"/>
    <col min="9" max="9" width="7.85546875" style="1" customWidth="1"/>
    <col min="10" max="11" width="7.42578125" style="1" customWidth="1"/>
    <col min="12" max="12" width="9" style="1" customWidth="1"/>
    <col min="13" max="13" width="9.285156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2" t="s">
        <v>102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48" ht="12" customHeight="1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AV2" s="1" t="s">
        <v>162</v>
      </c>
    </row>
    <row r="3" spans="1:48" ht="26.25" customHeight="1" x14ac:dyDescent="0.25">
      <c r="A3" s="40" t="s">
        <v>1</v>
      </c>
      <c r="B3" s="40"/>
      <c r="C3" s="40"/>
      <c r="D3" s="40"/>
      <c r="E3" s="40"/>
      <c r="F3" s="40"/>
      <c r="G3" s="40"/>
      <c r="H3" s="41"/>
      <c r="I3" s="41"/>
      <c r="J3" s="41"/>
      <c r="K3" s="41"/>
      <c r="L3" s="41"/>
      <c r="M3" s="41"/>
    </row>
    <row r="4" spans="1:48" ht="15.75" x14ac:dyDescent="0.3">
      <c r="A4" s="39" t="s">
        <v>103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AU4" s="1" t="s">
        <v>163</v>
      </c>
      <c r="AV4" s="1">
        <v>15001005744</v>
      </c>
    </row>
    <row r="5" spans="1:48" ht="15.75" x14ac:dyDescent="0.3">
      <c r="A5" s="39" t="s">
        <v>104</v>
      </c>
      <c r="B5" s="39"/>
      <c r="C5" s="39"/>
      <c r="D5" s="39" t="s">
        <v>200</v>
      </c>
      <c r="E5" s="39"/>
      <c r="F5" s="39"/>
      <c r="G5" s="39"/>
      <c r="H5" s="39"/>
      <c r="I5" s="39"/>
      <c r="J5" s="39" t="s">
        <v>105</v>
      </c>
      <c r="K5" s="39"/>
      <c r="L5" s="39">
        <v>204995176</v>
      </c>
      <c r="M5" s="39"/>
      <c r="AU5" s="1" t="s">
        <v>164</v>
      </c>
      <c r="AV5" s="1">
        <v>35001083830</v>
      </c>
    </row>
    <row r="6" spans="1:48" ht="15.75" x14ac:dyDescent="0.3">
      <c r="A6" s="39" t="s">
        <v>106</v>
      </c>
      <c r="B6" s="39"/>
      <c r="C6" s="39"/>
      <c r="D6" s="39"/>
      <c r="E6" s="39"/>
      <c r="F6" s="39" t="s">
        <v>201</v>
      </c>
      <c r="G6" s="39"/>
      <c r="H6" s="39"/>
      <c r="I6" s="39"/>
      <c r="J6" s="39"/>
      <c r="K6" s="39"/>
      <c r="L6" s="39"/>
      <c r="M6" s="39"/>
      <c r="AU6" s="1" t="s">
        <v>165</v>
      </c>
      <c r="AV6" s="1">
        <v>57001049257</v>
      </c>
    </row>
    <row r="7" spans="1:48" ht="15.75" x14ac:dyDescent="0.3">
      <c r="A7" s="39" t="s">
        <v>107</v>
      </c>
      <c r="B7" s="39"/>
      <c r="C7" s="39"/>
      <c r="D7" s="43" t="str">
        <f>'აღრიცხვის უწყისი'!E5</f>
        <v>სსიპ სახელმწიფო ქონების ეროვნული სააგენტო</v>
      </c>
      <c r="E7" s="43"/>
      <c r="F7" s="43"/>
      <c r="G7" s="43"/>
      <c r="H7" s="42" t="s">
        <v>108</v>
      </c>
      <c r="I7" s="42"/>
      <c r="J7" s="42"/>
      <c r="K7" s="44">
        <f>'აღრიცხვის უწყისი'!E6</f>
        <v>0</v>
      </c>
      <c r="L7" s="44"/>
      <c r="M7" s="44"/>
      <c r="AU7" s="1" t="s">
        <v>166</v>
      </c>
      <c r="AV7" s="1">
        <v>30001000339</v>
      </c>
    </row>
    <row r="8" spans="1:48" ht="15.75" x14ac:dyDescent="0.3">
      <c r="A8" s="39" t="s">
        <v>109</v>
      </c>
      <c r="B8" s="39"/>
      <c r="C8" s="39">
        <f>'აღრიცხვის უწყისი'!K6</f>
        <v>0</v>
      </c>
      <c r="D8" s="39"/>
      <c r="E8" s="39"/>
      <c r="F8" s="23" t="s">
        <v>112</v>
      </c>
      <c r="G8" s="24">
        <f>'აღრიცხვის უწყისი'!I8</f>
        <v>0</v>
      </c>
      <c r="H8" s="45" t="s">
        <v>111</v>
      </c>
      <c r="I8" s="46"/>
      <c r="J8" s="24">
        <f>'აღრიცხვის უწყისი'!I9</f>
        <v>0</v>
      </c>
      <c r="K8" s="42" t="s">
        <v>195</v>
      </c>
      <c r="L8" s="42"/>
      <c r="M8" s="24">
        <f>'აღრიცხვის უწყისი'!I10</f>
        <v>3306</v>
      </c>
      <c r="AU8" s="1" t="s">
        <v>167</v>
      </c>
      <c r="AV8" s="16" t="s">
        <v>182</v>
      </c>
    </row>
    <row r="9" spans="1:48" ht="15.75" x14ac:dyDescent="0.3">
      <c r="A9" s="39" t="s">
        <v>113</v>
      </c>
      <c r="B9" s="39"/>
      <c r="C9" s="39"/>
      <c r="D9" s="39"/>
      <c r="E9" s="39"/>
      <c r="F9" s="39"/>
      <c r="G9" s="39"/>
      <c r="H9" s="42"/>
      <c r="I9" s="42"/>
      <c r="J9" s="45" t="s">
        <v>114</v>
      </c>
      <c r="K9" s="46"/>
      <c r="L9" s="89" t="str">
        <f>'აღრიცხვის უწყისი'!I11</f>
        <v>სპეციალური</v>
      </c>
      <c r="M9" s="89"/>
      <c r="AU9" s="1" t="s">
        <v>168</v>
      </c>
      <c r="AV9" s="1">
        <v>10001000873</v>
      </c>
    </row>
    <row r="10" spans="1:48" ht="15.75" x14ac:dyDescent="0.3">
      <c r="A10" s="39" t="s">
        <v>115</v>
      </c>
      <c r="B10" s="39"/>
      <c r="C10" s="39"/>
      <c r="D10" s="39" t="s">
        <v>166</v>
      </c>
      <c r="E10" s="39"/>
      <c r="F10" s="39"/>
      <c r="G10" s="39"/>
      <c r="H10" s="39"/>
      <c r="I10" s="39" t="s">
        <v>116</v>
      </c>
      <c r="J10" s="39"/>
      <c r="K10" s="39">
        <f>VLOOKUP(D10,AU4:AV18,2,0)</f>
        <v>30001000339</v>
      </c>
      <c r="L10" s="39"/>
      <c r="M10" s="39"/>
      <c r="AU10" s="1" t="s">
        <v>169</v>
      </c>
      <c r="AV10" s="1">
        <v>22001017968</v>
      </c>
    </row>
    <row r="11" spans="1:48" ht="15.75" x14ac:dyDescent="0.3">
      <c r="A11" s="39" t="s">
        <v>117</v>
      </c>
      <c r="B11" s="39"/>
      <c r="C11" s="39"/>
      <c r="D11" s="30">
        <f>H35</f>
        <v>65</v>
      </c>
      <c r="E11" s="39" t="s">
        <v>118</v>
      </c>
      <c r="F11" s="39"/>
      <c r="G11" s="24">
        <f>'აღრიცხვის უწყისი'!M8</f>
        <v>0.5</v>
      </c>
      <c r="H11" s="39" t="s">
        <v>161</v>
      </c>
      <c r="I11" s="39"/>
      <c r="J11" s="24">
        <f>'აღრიცხვის უწყისი'!K8</f>
        <v>100</v>
      </c>
      <c r="K11" s="39" t="s">
        <v>119</v>
      </c>
      <c r="L11" s="39"/>
      <c r="M11" s="24">
        <f>'აღრიცხვის უწყისი'!I16</f>
        <v>80</v>
      </c>
      <c r="AU11" s="1" t="s">
        <v>170</v>
      </c>
      <c r="AV11" s="1">
        <v>15001009944</v>
      </c>
    </row>
    <row r="12" spans="1:48" ht="15.75" x14ac:dyDescent="0.3">
      <c r="A12" s="23" t="s">
        <v>120</v>
      </c>
      <c r="B12" s="23"/>
      <c r="C12" s="42" t="str">
        <f>'აღრიცხვის უწყისი'!J18</f>
        <v>საკმარისი</v>
      </c>
      <c r="D12" s="42"/>
      <c r="E12" s="39" t="s">
        <v>121</v>
      </c>
      <c r="F12" s="39"/>
      <c r="G12" s="24">
        <f>'აღრიცხვის უწყისი'!J17</f>
        <v>1480</v>
      </c>
      <c r="H12" s="39" t="s">
        <v>122</v>
      </c>
      <c r="I12" s="39"/>
      <c r="J12" s="24">
        <f>'აღრიცხვის უწყისი'!J19:M19</f>
        <v>20</v>
      </c>
      <c r="K12" s="39" t="s">
        <v>123</v>
      </c>
      <c r="L12" s="39"/>
      <c r="M12" s="24" t="str">
        <f>დათვალიერება!E14</f>
        <v>ჩა</v>
      </c>
      <c r="AU12" s="1" t="s">
        <v>171</v>
      </c>
      <c r="AV12" s="16" t="s">
        <v>173</v>
      </c>
    </row>
    <row r="13" spans="1:48" ht="15.75" x14ac:dyDescent="0.3">
      <c r="A13" s="47" t="s">
        <v>124</v>
      </c>
      <c r="B13" s="47"/>
      <c r="C13" s="47"/>
      <c r="D13" s="23" t="s">
        <v>186</v>
      </c>
      <c r="E13" s="39">
        <f>'აღრიცხვის უწყისი'!J14</f>
        <v>434191</v>
      </c>
      <c r="F13" s="39"/>
      <c r="G13" s="39"/>
      <c r="H13" s="25" t="s">
        <v>22</v>
      </c>
      <c r="I13" s="39">
        <f>'აღრიცხვის უწყისი'!L14</f>
        <v>4609322</v>
      </c>
      <c r="J13" s="39"/>
      <c r="K13" s="39"/>
      <c r="L13" s="39"/>
      <c r="M13" s="39"/>
      <c r="AU13" s="1" t="s">
        <v>172</v>
      </c>
      <c r="AV13" s="1">
        <v>10001043755</v>
      </c>
    </row>
    <row r="14" spans="1:48" ht="15.75" x14ac:dyDescent="0.3">
      <c r="A14" s="47"/>
      <c r="B14" s="47"/>
      <c r="C14" s="47"/>
      <c r="D14" s="23" t="s">
        <v>187</v>
      </c>
      <c r="E14" s="39">
        <f>'აღრიცხვის უწყისი'!J15</f>
        <v>434208</v>
      </c>
      <c r="F14" s="39"/>
      <c r="G14" s="39"/>
      <c r="H14" s="25" t="s">
        <v>22</v>
      </c>
      <c r="I14" s="39">
        <f>'აღრიცხვის უწყისი'!L15</f>
        <v>4609481</v>
      </c>
      <c r="J14" s="39"/>
      <c r="K14" s="39"/>
      <c r="L14" s="39"/>
      <c r="M14" s="39"/>
    </row>
    <row r="15" spans="1:48" ht="15.75" x14ac:dyDescent="0.3">
      <c r="A15" s="39" t="s">
        <v>125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</row>
    <row r="16" spans="1:48" ht="15.75" x14ac:dyDescent="0.3">
      <c r="A16" s="39" t="s">
        <v>126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</row>
    <row r="17" spans="1:13" ht="15.75" x14ac:dyDescent="0.3">
      <c r="A17" s="50" t="s">
        <v>136</v>
      </c>
      <c r="B17" s="50"/>
      <c r="C17" s="51"/>
      <c r="D17" s="48" t="s">
        <v>127</v>
      </c>
      <c r="E17" s="48"/>
      <c r="F17" s="48" t="s">
        <v>128</v>
      </c>
      <c r="G17" s="48"/>
      <c r="H17" s="48"/>
      <c r="I17" s="48" t="s">
        <v>73</v>
      </c>
      <c r="J17" s="48"/>
      <c r="K17" s="53"/>
      <c r="L17" s="54"/>
      <c r="M17" s="54"/>
    </row>
    <row r="18" spans="1:13" ht="15.75" x14ac:dyDescent="0.3">
      <c r="A18" s="50"/>
      <c r="B18" s="50"/>
      <c r="C18" s="51"/>
      <c r="D18" s="42">
        <v>10</v>
      </c>
      <c r="E18" s="42"/>
      <c r="F18" s="42" t="s">
        <v>193</v>
      </c>
      <c r="G18" s="42"/>
      <c r="H18" s="42"/>
      <c r="I18" s="42" t="s">
        <v>27</v>
      </c>
      <c r="J18" s="42"/>
      <c r="K18" s="53"/>
      <c r="L18" s="54"/>
      <c r="M18" s="54"/>
    </row>
    <row r="19" spans="1:13" ht="15.75" x14ac:dyDescent="0.3">
      <c r="A19" s="50"/>
      <c r="B19" s="50"/>
      <c r="C19" s="51"/>
      <c r="D19" s="42"/>
      <c r="E19" s="42"/>
      <c r="F19" s="42"/>
      <c r="G19" s="42"/>
      <c r="H19" s="42"/>
      <c r="I19" s="42"/>
      <c r="J19" s="42"/>
      <c r="K19" s="53"/>
      <c r="L19" s="54"/>
      <c r="M19" s="54"/>
    </row>
    <row r="20" spans="1:13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</row>
    <row r="21" spans="1:13" x14ac:dyDescent="0.25">
      <c r="A21" s="52" t="s">
        <v>1</v>
      </c>
      <c r="B21" s="52" t="s">
        <v>128</v>
      </c>
      <c r="C21" s="55" t="s">
        <v>129</v>
      </c>
      <c r="D21" s="38" t="s">
        <v>135</v>
      </c>
      <c r="E21" s="38"/>
      <c r="F21" s="38"/>
      <c r="G21" s="38"/>
      <c r="H21" s="38"/>
      <c r="I21" s="38"/>
      <c r="J21" s="38"/>
      <c r="K21" s="38"/>
      <c r="L21" s="38"/>
      <c r="M21" s="49" t="s">
        <v>97</v>
      </c>
    </row>
    <row r="22" spans="1:13" x14ac:dyDescent="0.25">
      <c r="A22" s="52"/>
      <c r="B22" s="52"/>
      <c r="C22" s="55"/>
      <c r="D22" s="38" t="s">
        <v>95</v>
      </c>
      <c r="E22" s="38"/>
      <c r="F22" s="38"/>
      <c r="G22" s="38"/>
      <c r="H22" s="38" t="s">
        <v>94</v>
      </c>
      <c r="I22" s="38"/>
      <c r="J22" s="38"/>
      <c r="K22" s="38"/>
      <c r="L22" s="56" t="s">
        <v>134</v>
      </c>
      <c r="M22" s="49"/>
    </row>
    <row r="23" spans="1:13" ht="65.25" customHeight="1" x14ac:dyDescent="0.25">
      <c r="A23" s="52"/>
      <c r="B23" s="52"/>
      <c r="C23" s="55"/>
      <c r="D23" s="19" t="s">
        <v>130</v>
      </c>
      <c r="E23" s="19" t="s">
        <v>131</v>
      </c>
      <c r="F23" s="19" t="s">
        <v>132</v>
      </c>
      <c r="G23" s="20" t="s">
        <v>133</v>
      </c>
      <c r="H23" s="19" t="s">
        <v>130</v>
      </c>
      <c r="I23" s="19" t="s">
        <v>131</v>
      </c>
      <c r="J23" s="19" t="s">
        <v>132</v>
      </c>
      <c r="K23" s="21" t="s">
        <v>133</v>
      </c>
      <c r="L23" s="56"/>
      <c r="M23" s="49"/>
    </row>
    <row r="24" spans="1:13" x14ac:dyDescent="0.25">
      <c r="A24" s="11" t="s">
        <v>23</v>
      </c>
      <c r="B24" s="11" t="s">
        <v>24</v>
      </c>
      <c r="C24" s="11" t="s">
        <v>25</v>
      </c>
      <c r="D24" s="11" t="s">
        <v>26</v>
      </c>
      <c r="E24" s="11" t="s">
        <v>27</v>
      </c>
      <c r="F24" s="11" t="s">
        <v>28</v>
      </c>
      <c r="G24" s="11" t="s">
        <v>29</v>
      </c>
      <c r="H24" s="11" t="s">
        <v>30</v>
      </c>
      <c r="I24" s="11" t="s">
        <v>31</v>
      </c>
      <c r="J24" s="11" t="s">
        <v>100</v>
      </c>
      <c r="K24" s="11" t="s">
        <v>101</v>
      </c>
      <c r="L24" s="11" t="s">
        <v>137</v>
      </c>
      <c r="M24" s="11" t="s">
        <v>138</v>
      </c>
    </row>
    <row r="25" spans="1:13" x14ac:dyDescent="0.25">
      <c r="A25" s="12">
        <v>1</v>
      </c>
      <c r="B25" s="38" t="s">
        <v>193</v>
      </c>
      <c r="C25" s="12">
        <v>12</v>
      </c>
      <c r="D25" s="12"/>
      <c r="E25" s="12"/>
      <c r="F25" s="12"/>
      <c r="G25" s="12">
        <f>E25+F25</f>
        <v>0</v>
      </c>
      <c r="H25" s="12">
        <v>7</v>
      </c>
      <c r="I25" s="12">
        <f>H25*'აღრიცხვის უწყისი'!G31</f>
        <v>0.42</v>
      </c>
      <c r="J25" s="12">
        <f>H25*'აღრიცხვის უწყისი'!H31</f>
        <v>0</v>
      </c>
      <c r="K25" s="12">
        <f>I25+J25</f>
        <v>0.42</v>
      </c>
      <c r="L25" s="12">
        <f>G25+K25</f>
        <v>0.42</v>
      </c>
      <c r="M25" s="12"/>
    </row>
    <row r="26" spans="1:13" x14ac:dyDescent="0.25">
      <c r="A26" s="12">
        <v>2</v>
      </c>
      <c r="B26" s="38"/>
      <c r="C26" s="12">
        <v>16</v>
      </c>
      <c r="D26" s="12"/>
      <c r="E26" s="12"/>
      <c r="F26" s="12"/>
      <c r="G26" s="12">
        <f t="shared" ref="G26:G32" si="0">E26+F26</f>
        <v>0</v>
      </c>
      <c r="H26" s="12">
        <v>3</v>
      </c>
      <c r="I26" s="12">
        <f>H26*'აღრიცხვის უწყისი'!G34</f>
        <v>0.36</v>
      </c>
      <c r="J26" s="12">
        <f>H26*'აღრიცხვის უწყისი'!H34</f>
        <v>0.03</v>
      </c>
      <c r="K26" s="12">
        <f t="shared" ref="K26:K32" si="1">I26+J26</f>
        <v>0.39</v>
      </c>
      <c r="L26" s="12">
        <f t="shared" ref="L26:L32" si="2">G26+K26</f>
        <v>0.39</v>
      </c>
      <c r="M26" s="12"/>
    </row>
    <row r="27" spans="1:13" x14ac:dyDescent="0.25">
      <c r="A27" s="12">
        <v>3</v>
      </c>
      <c r="B27" s="38"/>
      <c r="C27" s="12">
        <v>20</v>
      </c>
      <c r="D27" s="12"/>
      <c r="E27" s="12"/>
      <c r="F27" s="12"/>
      <c r="G27" s="12">
        <f t="shared" si="0"/>
        <v>0</v>
      </c>
      <c r="H27" s="12">
        <v>11</v>
      </c>
      <c r="I27" s="12">
        <f>H27*'აღრიცხვის უწყისი'!G46</f>
        <v>2.09</v>
      </c>
      <c r="J27" s="12">
        <f>H27*'აღრიცხვის უწყისი'!H41</f>
        <v>0.11</v>
      </c>
      <c r="K27" s="12">
        <f t="shared" si="1"/>
        <v>2.1999999999999997</v>
      </c>
      <c r="L27" s="12">
        <f t="shared" si="2"/>
        <v>2.1999999999999997</v>
      </c>
      <c r="M27" s="12"/>
    </row>
    <row r="28" spans="1:13" x14ac:dyDescent="0.25">
      <c r="A28" s="12">
        <v>4</v>
      </c>
      <c r="B28" s="38"/>
      <c r="C28" s="12">
        <v>24</v>
      </c>
      <c r="D28" s="12"/>
      <c r="E28" s="12"/>
      <c r="F28" s="12"/>
      <c r="G28" s="12">
        <f t="shared" si="0"/>
        <v>0</v>
      </c>
      <c r="H28" s="12">
        <v>16</v>
      </c>
      <c r="I28" s="12">
        <f>H28*'აღრიცხვის უწყისი'!G29</f>
        <v>4.8</v>
      </c>
      <c r="J28" s="12">
        <f>H28*'აღრიცხვის უწყისი'!H47</f>
        <v>0.32</v>
      </c>
      <c r="K28" s="12">
        <f t="shared" si="1"/>
        <v>5.12</v>
      </c>
      <c r="L28" s="12">
        <f t="shared" si="2"/>
        <v>5.12</v>
      </c>
      <c r="M28" s="12"/>
    </row>
    <row r="29" spans="1:13" x14ac:dyDescent="0.25">
      <c r="A29" s="12">
        <v>5</v>
      </c>
      <c r="B29" s="38"/>
      <c r="C29" s="12">
        <v>28</v>
      </c>
      <c r="D29" s="12"/>
      <c r="E29" s="12"/>
      <c r="F29" s="12"/>
      <c r="G29" s="12">
        <f t="shared" si="0"/>
        <v>0</v>
      </c>
      <c r="H29" s="12">
        <v>10</v>
      </c>
      <c r="I29" s="12">
        <f>H29*'აღრიცხვის უწყისი'!G38</f>
        <v>4.2</v>
      </c>
      <c r="J29" s="12">
        <f>H29*'აღრიცხვის უწყისი'!H38</f>
        <v>0.2</v>
      </c>
      <c r="K29" s="12">
        <f t="shared" si="1"/>
        <v>4.4000000000000004</v>
      </c>
      <c r="L29" s="12">
        <f t="shared" si="2"/>
        <v>4.4000000000000004</v>
      </c>
      <c r="M29" s="12"/>
    </row>
    <row r="30" spans="1:13" x14ac:dyDescent="0.25">
      <c r="A30" s="12">
        <v>6</v>
      </c>
      <c r="B30" s="38"/>
      <c r="C30" s="12">
        <v>32</v>
      </c>
      <c r="D30" s="12"/>
      <c r="E30" s="12"/>
      <c r="F30" s="12"/>
      <c r="G30" s="12">
        <f t="shared" si="0"/>
        <v>0</v>
      </c>
      <c r="H30" s="12">
        <v>12</v>
      </c>
      <c r="I30" s="12">
        <f>H30*'აღრიცხვის უწყისი'!G49</f>
        <v>6.9599999999999991</v>
      </c>
      <c r="J30" s="12">
        <f>H30*'აღრიცხვის უწყისი'!H37</f>
        <v>0.36</v>
      </c>
      <c r="K30" s="12">
        <f t="shared" si="1"/>
        <v>7.3199999999999994</v>
      </c>
      <c r="L30" s="12">
        <f t="shared" si="2"/>
        <v>7.3199999999999994</v>
      </c>
      <c r="M30" s="12"/>
    </row>
    <row r="31" spans="1:13" x14ac:dyDescent="0.25">
      <c r="A31" s="12">
        <v>7</v>
      </c>
      <c r="B31" s="38"/>
      <c r="C31" s="12">
        <v>36</v>
      </c>
      <c r="D31" s="12"/>
      <c r="E31" s="12"/>
      <c r="F31" s="12"/>
      <c r="G31" s="12">
        <f t="shared" si="0"/>
        <v>0</v>
      </c>
      <c r="H31" s="12">
        <v>5</v>
      </c>
      <c r="I31" s="12">
        <f>H31*'აღრიცხვის უწყისი'!G56</f>
        <v>3.85</v>
      </c>
      <c r="J31" s="12">
        <f>H31*'აღრიცხვის უწყისი'!H56</f>
        <v>0.2</v>
      </c>
      <c r="K31" s="12">
        <f t="shared" si="1"/>
        <v>4.05</v>
      </c>
      <c r="L31" s="12">
        <f t="shared" si="2"/>
        <v>4.05</v>
      </c>
      <c r="M31" s="12"/>
    </row>
    <row r="32" spans="1:13" x14ac:dyDescent="0.25">
      <c r="A32" s="12">
        <v>8</v>
      </c>
      <c r="B32" s="38"/>
      <c r="C32" s="12">
        <v>40</v>
      </c>
      <c r="D32" s="12"/>
      <c r="E32" s="12"/>
      <c r="F32" s="12"/>
      <c r="G32" s="12">
        <f t="shared" si="0"/>
        <v>0</v>
      </c>
      <c r="H32" s="12">
        <v>1</v>
      </c>
      <c r="I32" s="12">
        <f>H32*'აღრიცხვის უწყისი'!G27</f>
        <v>0.98</v>
      </c>
      <c r="J32" s="12">
        <f>H32*'აღრიცხვის უწყისი'!H27</f>
        <v>0.06</v>
      </c>
      <c r="K32" s="12">
        <f t="shared" si="1"/>
        <v>1.04</v>
      </c>
      <c r="L32" s="12">
        <f t="shared" si="2"/>
        <v>1.04</v>
      </c>
      <c r="M32" s="12"/>
    </row>
    <row r="33" spans="1:13" x14ac:dyDescent="0.25">
      <c r="A33" s="37" t="s">
        <v>96</v>
      </c>
      <c r="B33" s="37"/>
      <c r="C33" s="37"/>
      <c r="D33" s="26">
        <f>SUM(D25:D32)</f>
        <v>0</v>
      </c>
      <c r="E33" s="27">
        <f>SUM(E25:E32)</f>
        <v>0</v>
      </c>
      <c r="F33" s="27">
        <f>SUM(F25:F32)</f>
        <v>0</v>
      </c>
      <c r="G33" s="27">
        <f>SUM(G25:G32)</f>
        <v>0</v>
      </c>
      <c r="H33" s="28">
        <f>SUM(H25:H32)</f>
        <v>65</v>
      </c>
      <c r="I33" s="27">
        <f>SUM(I25:I32)</f>
        <v>23.66</v>
      </c>
      <c r="J33" s="27">
        <f>SUM(J25:J32)</f>
        <v>1.28</v>
      </c>
      <c r="K33" s="27">
        <f>SUM(K25:K32)</f>
        <v>24.939999999999998</v>
      </c>
      <c r="L33" s="27">
        <f>SUM(L25:L32)</f>
        <v>24.939999999999998</v>
      </c>
      <c r="M33" s="26"/>
    </row>
    <row r="34" spans="1:13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</row>
    <row r="35" spans="1:13" x14ac:dyDescent="0.25">
      <c r="A35" s="38" t="s">
        <v>188</v>
      </c>
      <c r="B35" s="38"/>
      <c r="C35" s="38"/>
      <c r="D35" s="12"/>
      <c r="E35" s="12"/>
      <c r="F35" s="12"/>
      <c r="G35" s="12"/>
      <c r="H35" s="88">
        <f t="shared" ref="H35:K35" si="3">H33+0</f>
        <v>65</v>
      </c>
      <c r="I35" s="29">
        <f t="shared" si="3"/>
        <v>23.66</v>
      </c>
      <c r="J35" s="29">
        <f t="shared" si="3"/>
        <v>1.28</v>
      </c>
      <c r="K35" s="29">
        <f t="shared" si="3"/>
        <v>24.939999999999998</v>
      </c>
      <c r="L35" s="29">
        <f>L33+0</f>
        <v>24.939999999999998</v>
      </c>
      <c r="M35" s="12"/>
    </row>
    <row r="36" spans="1:13" x14ac:dyDescent="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</row>
    <row r="37" spans="1:13" x14ac:dyDescent="0.25">
      <c r="A37" s="1" t="s">
        <v>189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3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</row>
    <row r="40" spans="1:13" x14ac:dyDescent="0.25">
      <c r="A40" s="1" t="s">
        <v>190</v>
      </c>
      <c r="F40" s="32" t="str">
        <f>D10</f>
        <v>შ._გვიჩიანი</v>
      </c>
      <c r="G40" s="32"/>
      <c r="H40" s="32"/>
      <c r="I40" s="32"/>
      <c r="J40" s="32"/>
      <c r="K40" s="32"/>
      <c r="L40" s="32"/>
      <c r="M40" s="32"/>
    </row>
    <row r="41" spans="1:13" x14ac:dyDescent="0.25">
      <c r="A41" s="32"/>
      <c r="B41" s="32"/>
      <c r="C41" s="32"/>
      <c r="D41" s="32"/>
      <c r="E41" s="32"/>
      <c r="F41" s="33" t="s">
        <v>192</v>
      </c>
      <c r="G41" s="33"/>
      <c r="H41" s="33"/>
      <c r="I41" s="33"/>
      <c r="J41" s="33"/>
      <c r="K41" s="33"/>
      <c r="L41" s="33"/>
      <c r="M41" s="33"/>
    </row>
    <row r="42" spans="1:13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</row>
    <row r="43" spans="1:13" x14ac:dyDescent="0.25">
      <c r="A43" s="32"/>
      <c r="B43" s="32"/>
      <c r="C43" s="32"/>
      <c r="D43" s="32"/>
      <c r="E43" s="32"/>
      <c r="F43" s="35"/>
      <c r="G43" s="35"/>
      <c r="H43" s="35"/>
      <c r="I43" s="35"/>
      <c r="J43" s="35"/>
      <c r="K43" s="35"/>
      <c r="L43" s="35"/>
      <c r="M43" s="35"/>
    </row>
    <row r="44" spans="1:13" x14ac:dyDescent="0.25">
      <c r="F44" s="34" t="s">
        <v>191</v>
      </c>
      <c r="G44" s="34"/>
      <c r="H44" s="34"/>
      <c r="I44" s="34"/>
      <c r="J44" s="34"/>
      <c r="K44" s="34"/>
      <c r="L44" s="34"/>
      <c r="M44" s="34"/>
    </row>
  </sheetData>
  <mergeCells count="78">
    <mergeCell ref="M21:M23"/>
    <mergeCell ref="D21:L21"/>
    <mergeCell ref="A17:C19"/>
    <mergeCell ref="A21:A23"/>
    <mergeCell ref="K17:M19"/>
    <mergeCell ref="A20:L20"/>
    <mergeCell ref="B21:B23"/>
    <mergeCell ref="C21:C23"/>
    <mergeCell ref="D22:G22"/>
    <mergeCell ref="H22:K22"/>
    <mergeCell ref="L22:L23"/>
    <mergeCell ref="D19:E19"/>
    <mergeCell ref="F19:H19"/>
    <mergeCell ref="I19:J19"/>
    <mergeCell ref="D18:E18"/>
    <mergeCell ref="F18:H18"/>
    <mergeCell ref="I18:J18"/>
    <mergeCell ref="A16:G16"/>
    <mergeCell ref="H15:M15"/>
    <mergeCell ref="H16:M16"/>
    <mergeCell ref="D17:E17"/>
    <mergeCell ref="F17:H17"/>
    <mergeCell ref="I17:J17"/>
    <mergeCell ref="A13:C14"/>
    <mergeCell ref="E13:G13"/>
    <mergeCell ref="E14:G14"/>
    <mergeCell ref="I13:M13"/>
    <mergeCell ref="I14:M14"/>
    <mergeCell ref="A15:G15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J9:K9"/>
    <mergeCell ref="A5:C5"/>
    <mergeCell ref="D5:I5"/>
    <mergeCell ref="J5:K5"/>
    <mergeCell ref="L5:M5"/>
    <mergeCell ref="A4:E4"/>
    <mergeCell ref="A6:E6"/>
    <mergeCell ref="F4:M4"/>
    <mergeCell ref="F6:M6"/>
    <mergeCell ref="A1:M1"/>
    <mergeCell ref="A2:M2"/>
    <mergeCell ref="A3:G3"/>
    <mergeCell ref="H3:M3"/>
    <mergeCell ref="B25:B32"/>
    <mergeCell ref="A33:C33"/>
    <mergeCell ref="A34:M34"/>
    <mergeCell ref="A35:C35"/>
    <mergeCell ref="F40:M40"/>
    <mergeCell ref="F41:M41"/>
    <mergeCell ref="F44:M44"/>
    <mergeCell ref="F42:M43"/>
    <mergeCell ref="A41:E43"/>
    <mergeCell ref="A38:M39"/>
    <mergeCell ref="A36:M36"/>
    <mergeCell ref="D37:F37"/>
    <mergeCell ref="G37:M37"/>
  </mergeCells>
  <dataValidations count="1">
    <dataValidation type="list" allowBlank="1" showInputMessage="1" showErrorMessage="1" sqref="D10:H10">
      <formula1>$AU$4:$AU$18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96"/>
  <sheetViews>
    <sheetView view="pageLayout" topLeftCell="C1" zoomScaleNormal="100" workbookViewId="0">
      <selection activeCell="I11" sqref="I11:M11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4" t="s">
        <v>0</v>
      </c>
      <c r="D1" s="64"/>
      <c r="E1" s="64"/>
      <c r="F1" s="64"/>
      <c r="G1" s="64"/>
      <c r="H1" s="64"/>
      <c r="I1" s="64"/>
      <c r="J1" s="64"/>
      <c r="K1" s="64"/>
      <c r="L1" s="64"/>
      <c r="M1" s="64"/>
      <c r="BV1" s="1" t="s">
        <v>46</v>
      </c>
      <c r="BW1" s="1" t="s">
        <v>47</v>
      </c>
      <c r="BX1" s="1" t="s">
        <v>48</v>
      </c>
      <c r="BY1" s="1" t="s">
        <v>49</v>
      </c>
      <c r="BZ1" s="1" t="s">
        <v>51</v>
      </c>
      <c r="CA1" s="1" t="s">
        <v>50</v>
      </c>
      <c r="CB1" s="2" t="s">
        <v>52</v>
      </c>
      <c r="CC1" s="1" t="s">
        <v>53</v>
      </c>
      <c r="CD1" s="1" t="s">
        <v>55</v>
      </c>
      <c r="CE1" s="1" t="s">
        <v>69</v>
      </c>
      <c r="CF1" s="3" t="s">
        <v>70</v>
      </c>
      <c r="CG1" s="1" t="s">
        <v>71</v>
      </c>
      <c r="CH1" s="1" t="s">
        <v>67</v>
      </c>
      <c r="CI1" s="1" t="s">
        <v>65</v>
      </c>
      <c r="CJ1" s="1" t="s">
        <v>64</v>
      </c>
      <c r="CK1" s="1" t="s">
        <v>66</v>
      </c>
      <c r="CL1" s="2" t="s">
        <v>68</v>
      </c>
      <c r="CM1" s="2" t="s">
        <v>86</v>
      </c>
      <c r="CN1" s="2" t="s">
        <v>56</v>
      </c>
      <c r="CO1" s="2" t="s">
        <v>57</v>
      </c>
      <c r="CP1" s="2" t="s">
        <v>58</v>
      </c>
      <c r="CQ1" s="2" t="s">
        <v>59</v>
      </c>
      <c r="CR1" s="2" t="s">
        <v>60</v>
      </c>
      <c r="CS1" s="2" t="s">
        <v>61</v>
      </c>
      <c r="CT1" s="2" t="s">
        <v>85</v>
      </c>
      <c r="CU1" s="2" t="s">
        <v>63</v>
      </c>
      <c r="CV1" s="2" t="s">
        <v>62</v>
      </c>
    </row>
    <row r="2" spans="3:100" ht="18" x14ac:dyDescent="0.35">
      <c r="C2" s="65" t="s">
        <v>1</v>
      </c>
      <c r="D2" s="65"/>
      <c r="E2" s="65"/>
      <c r="F2" s="65"/>
      <c r="G2" s="65"/>
      <c r="H2" s="65"/>
      <c r="I2" s="41"/>
      <c r="J2" s="41"/>
      <c r="K2" s="41"/>
      <c r="L2" s="41"/>
      <c r="M2" s="41"/>
      <c r="BS2" s="32" t="s">
        <v>45</v>
      </c>
      <c r="BT2" s="32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66" t="s">
        <v>2</v>
      </c>
      <c r="D3" s="67"/>
      <c r="E3" s="67"/>
      <c r="F3" s="67"/>
      <c r="G3" s="67"/>
      <c r="H3" s="68"/>
      <c r="I3" s="68"/>
      <c r="J3" s="68"/>
      <c r="K3" s="68"/>
      <c r="L3" s="68"/>
      <c r="M3" s="69"/>
      <c r="BR3" s="1" t="s">
        <v>156</v>
      </c>
      <c r="BS3" s="62" t="s">
        <v>156</v>
      </c>
      <c r="BT3" s="1" t="s">
        <v>46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0" t="s">
        <v>3</v>
      </c>
      <c r="D4" s="60"/>
      <c r="E4" s="60"/>
      <c r="F4" s="60"/>
      <c r="G4" s="60"/>
      <c r="H4" s="61"/>
      <c r="I4" s="61"/>
      <c r="J4" s="61"/>
      <c r="K4" s="61"/>
      <c r="L4" s="61"/>
      <c r="M4" s="61"/>
      <c r="BR4" s="1" t="s">
        <v>157</v>
      </c>
      <c r="BS4" s="62"/>
      <c r="BT4" s="1" t="s">
        <v>47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0" t="s">
        <v>4</v>
      </c>
      <c r="D5" s="60"/>
      <c r="E5" s="57" t="s">
        <v>197</v>
      </c>
      <c r="F5" s="58"/>
      <c r="G5" s="58"/>
      <c r="H5" s="58"/>
      <c r="I5" s="58"/>
      <c r="J5" s="58"/>
      <c r="K5" s="58"/>
      <c r="L5" s="58"/>
      <c r="M5" s="58"/>
      <c r="BR5" s="1" t="s">
        <v>158</v>
      </c>
      <c r="BS5" s="62"/>
      <c r="BT5" s="1" t="s">
        <v>48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0" t="s">
        <v>5</v>
      </c>
      <c r="D6" s="60"/>
      <c r="E6" s="57"/>
      <c r="F6" s="58"/>
      <c r="G6" s="58"/>
      <c r="H6" s="58"/>
      <c r="I6" s="59"/>
      <c r="J6" s="6" t="s">
        <v>6</v>
      </c>
      <c r="K6" s="57"/>
      <c r="L6" s="58"/>
      <c r="M6" s="59"/>
      <c r="BS6" s="62"/>
      <c r="BT6" s="1" t="s">
        <v>49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1" t="s">
        <v>7</v>
      </c>
      <c r="D7" s="61"/>
      <c r="E7" s="60" t="str">
        <f>პასპორი!D5</f>
        <v>საქართველოს სახელმწიფო ელექტროსისტემა</v>
      </c>
      <c r="F7" s="60"/>
      <c r="G7" s="60"/>
      <c r="H7" s="60"/>
      <c r="I7" s="60"/>
      <c r="J7" s="60"/>
      <c r="K7" s="60"/>
      <c r="L7" s="60"/>
      <c r="M7" s="60"/>
      <c r="BS7" s="62"/>
      <c r="BT7" s="1" t="s">
        <v>50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5" t="s">
        <v>8</v>
      </c>
      <c r="D8" s="75"/>
      <c r="E8" s="7" t="s">
        <v>194</v>
      </c>
      <c r="F8" s="7" t="s">
        <v>27</v>
      </c>
      <c r="G8" s="60" t="s">
        <v>9</v>
      </c>
      <c r="H8" s="60"/>
      <c r="I8" s="31"/>
      <c r="J8" s="7" t="s">
        <v>19</v>
      </c>
      <c r="K8" s="5">
        <v>100</v>
      </c>
      <c r="L8" s="7" t="s">
        <v>20</v>
      </c>
      <c r="M8" s="31">
        <v>0.5</v>
      </c>
      <c r="BS8" s="62"/>
      <c r="BT8" s="1" t="s">
        <v>51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5"/>
      <c r="D9" s="75"/>
      <c r="E9" s="7"/>
      <c r="F9" s="7"/>
      <c r="G9" s="60" t="s">
        <v>10</v>
      </c>
      <c r="H9" s="60"/>
      <c r="I9" s="57"/>
      <c r="J9" s="58"/>
      <c r="K9" s="58"/>
      <c r="L9" s="58"/>
      <c r="M9" s="59"/>
      <c r="BS9" s="62"/>
      <c r="BT9" s="1" t="s">
        <v>50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5"/>
      <c r="D10" s="75"/>
      <c r="E10" s="7"/>
      <c r="F10" s="7"/>
      <c r="G10" s="60" t="s">
        <v>11</v>
      </c>
      <c r="H10" s="60"/>
      <c r="I10" s="31">
        <v>3306</v>
      </c>
      <c r="J10" s="7" t="s">
        <v>196</v>
      </c>
      <c r="K10" s="61"/>
      <c r="L10" s="61"/>
      <c r="M10" s="61"/>
      <c r="BS10" s="62"/>
      <c r="BT10" s="1" t="s">
        <v>52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5"/>
      <c r="D11" s="75"/>
      <c r="E11" s="7"/>
      <c r="F11" s="7"/>
      <c r="G11" s="60" t="s">
        <v>12</v>
      </c>
      <c r="H11" s="60"/>
      <c r="I11" s="57" t="s">
        <v>44</v>
      </c>
      <c r="J11" s="58"/>
      <c r="K11" s="58"/>
      <c r="L11" s="58"/>
      <c r="M11" s="58"/>
      <c r="BS11" s="62"/>
      <c r="BT11" s="1" t="s">
        <v>53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5"/>
      <c r="D12" s="75"/>
      <c r="E12" s="7"/>
      <c r="F12" s="7"/>
      <c r="G12" s="63" t="s">
        <v>13</v>
      </c>
      <c r="H12" s="63"/>
      <c r="I12" s="63"/>
      <c r="J12" s="60" t="str">
        <f>დათვალიერება!B14</f>
        <v>10ფჭ</v>
      </c>
      <c r="K12" s="60"/>
      <c r="L12" s="60"/>
      <c r="M12" s="60"/>
      <c r="BS12" s="62"/>
      <c r="BT12" s="1" t="s">
        <v>54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5"/>
      <c r="D13" s="75"/>
      <c r="E13" s="7"/>
      <c r="F13" s="7"/>
      <c r="G13" s="63"/>
      <c r="H13" s="63"/>
      <c r="I13" s="63"/>
      <c r="J13" s="60"/>
      <c r="K13" s="60"/>
      <c r="L13" s="60"/>
      <c r="M13" s="60"/>
      <c r="BQ13" s="1" t="s">
        <v>20</v>
      </c>
      <c r="BS13" s="62"/>
      <c r="BT13" s="1" t="s">
        <v>55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5"/>
      <c r="D14" s="75"/>
      <c r="E14" s="7"/>
      <c r="F14" s="7"/>
      <c r="G14" s="76" t="s">
        <v>14</v>
      </c>
      <c r="H14" s="76"/>
      <c r="I14" s="8" t="s">
        <v>21</v>
      </c>
      <c r="J14" s="31">
        <v>434191</v>
      </c>
      <c r="K14" s="8" t="s">
        <v>22</v>
      </c>
      <c r="L14" s="57">
        <v>4609322</v>
      </c>
      <c r="M14" s="59"/>
      <c r="BQ14" s="1">
        <v>0.1</v>
      </c>
      <c r="BS14" s="62"/>
      <c r="BT14" s="1" t="s">
        <v>54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5"/>
      <c r="D15" s="75"/>
      <c r="E15" s="7"/>
      <c r="F15" s="7"/>
      <c r="G15" s="76"/>
      <c r="H15" s="76"/>
      <c r="I15" s="8" t="s">
        <v>21</v>
      </c>
      <c r="J15" s="31">
        <v>434208</v>
      </c>
      <c r="K15" s="8" t="s">
        <v>22</v>
      </c>
      <c r="L15" s="57">
        <v>4609481</v>
      </c>
      <c r="M15" s="59"/>
      <c r="BQ15" s="1">
        <v>0.2</v>
      </c>
      <c r="BS15" s="70" t="s">
        <v>157</v>
      </c>
      <c r="BT15" s="1" t="s">
        <v>56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5"/>
      <c r="D16" s="75"/>
      <c r="E16" s="7"/>
      <c r="F16" s="7"/>
      <c r="G16" s="60" t="s">
        <v>15</v>
      </c>
      <c r="H16" s="60"/>
      <c r="I16" s="57">
        <f>დათვალიერება!G19</f>
        <v>80</v>
      </c>
      <c r="J16" s="58"/>
      <c r="K16" s="58"/>
      <c r="L16" s="58"/>
      <c r="M16" s="59"/>
      <c r="BQ16" s="1">
        <v>0.3</v>
      </c>
      <c r="BS16" s="70"/>
      <c r="BT16" s="1" t="s">
        <v>57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5"/>
      <c r="D17" s="75"/>
      <c r="E17" s="7"/>
      <c r="F17" s="7"/>
      <c r="G17" s="60" t="s">
        <v>16</v>
      </c>
      <c r="H17" s="60"/>
      <c r="I17" s="60"/>
      <c r="J17" s="57">
        <v>1480</v>
      </c>
      <c r="K17" s="58"/>
      <c r="L17" s="58"/>
      <c r="M17" s="59"/>
      <c r="BQ17" s="1">
        <v>0.4</v>
      </c>
      <c r="BS17" s="70"/>
      <c r="BT17" s="1" t="s">
        <v>58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5"/>
      <c r="D18" s="75"/>
      <c r="E18" s="7"/>
      <c r="F18" s="7"/>
      <c r="G18" s="60" t="s">
        <v>17</v>
      </c>
      <c r="H18" s="60"/>
      <c r="I18" s="60"/>
      <c r="J18" s="57" t="s">
        <v>159</v>
      </c>
      <c r="K18" s="58"/>
      <c r="L18" s="58"/>
      <c r="M18" s="59"/>
      <c r="BQ18" s="1">
        <v>0.5</v>
      </c>
      <c r="BS18" s="70"/>
      <c r="BT18" s="1" t="s">
        <v>59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5"/>
      <c r="D19" s="75"/>
      <c r="E19" s="7"/>
      <c r="F19" s="7"/>
      <c r="G19" s="60" t="s">
        <v>18</v>
      </c>
      <c r="H19" s="60"/>
      <c r="I19" s="60"/>
      <c r="J19" s="57">
        <f>დათვალიერება!G14</f>
        <v>20</v>
      </c>
      <c r="K19" s="58"/>
      <c r="L19" s="58"/>
      <c r="M19" s="59"/>
      <c r="BQ19" s="1">
        <v>0.6</v>
      </c>
      <c r="BS19" s="70"/>
      <c r="BT19" s="1" t="s">
        <v>60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5"/>
      <c r="D20" s="75"/>
      <c r="E20" s="7"/>
      <c r="F20" s="7"/>
      <c r="G20" s="61"/>
      <c r="H20" s="61"/>
      <c r="I20" s="61"/>
      <c r="J20" s="61"/>
      <c r="K20" s="61"/>
      <c r="L20" s="61"/>
      <c r="M20" s="61"/>
      <c r="BQ20" s="1">
        <v>0.7</v>
      </c>
      <c r="BS20" s="70"/>
      <c r="BT20" s="1" t="s">
        <v>61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5"/>
      <c r="D21" s="75"/>
      <c r="E21" s="7"/>
      <c r="F21" s="7"/>
      <c r="G21" s="61"/>
      <c r="H21" s="61"/>
      <c r="I21" s="61"/>
      <c r="J21" s="61"/>
      <c r="K21" s="61"/>
      <c r="L21" s="61"/>
      <c r="M21" s="61"/>
      <c r="BQ21" s="1">
        <v>0.8</v>
      </c>
      <c r="BS21" s="70"/>
      <c r="BT21" s="1" t="s">
        <v>54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BQ22" s="1">
        <v>0.9</v>
      </c>
      <c r="BS22" s="70"/>
      <c r="BT22" s="1" t="s">
        <v>62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52" t="s">
        <v>87</v>
      </c>
      <c r="D23" s="49" t="s">
        <v>88</v>
      </c>
      <c r="E23" s="71" t="s">
        <v>89</v>
      </c>
      <c r="F23" s="72"/>
      <c r="G23" s="52" t="s">
        <v>90</v>
      </c>
      <c r="H23" s="52"/>
      <c r="I23" s="52"/>
      <c r="J23" s="52"/>
      <c r="K23" s="52"/>
      <c r="L23" s="52" t="s">
        <v>97</v>
      </c>
      <c r="M23" s="52" t="s">
        <v>98</v>
      </c>
      <c r="BQ23" s="1">
        <v>1</v>
      </c>
      <c r="BS23" s="70"/>
      <c r="BT23" s="1" t="s">
        <v>85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52"/>
      <c r="D24" s="49"/>
      <c r="E24" s="73"/>
      <c r="F24" s="74"/>
      <c r="G24" s="49" t="s">
        <v>91</v>
      </c>
      <c r="H24" s="49" t="s">
        <v>92</v>
      </c>
      <c r="I24" s="49" t="s">
        <v>93</v>
      </c>
      <c r="J24" s="49"/>
      <c r="K24" s="49"/>
      <c r="L24" s="52"/>
      <c r="M24" s="52"/>
      <c r="BS24" s="70"/>
      <c r="BT24" s="1" t="s">
        <v>63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52"/>
      <c r="D25" s="49"/>
      <c r="E25" s="9" t="s">
        <v>99</v>
      </c>
      <c r="F25" s="9" t="s">
        <v>94</v>
      </c>
      <c r="G25" s="49"/>
      <c r="H25" s="49"/>
      <c r="I25" s="10" t="s">
        <v>95</v>
      </c>
      <c r="J25" s="10" t="s">
        <v>94</v>
      </c>
      <c r="K25" s="11" t="s">
        <v>96</v>
      </c>
      <c r="L25" s="52"/>
      <c r="M25" s="52"/>
      <c r="BS25" s="70"/>
      <c r="BT25" s="1" t="s">
        <v>54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100</v>
      </c>
      <c r="M26" s="11" t="s">
        <v>101</v>
      </c>
      <c r="BS26" s="70" t="s">
        <v>158</v>
      </c>
      <c r="BT26" s="1" t="s">
        <v>64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ფიჭვიV40</v>
      </c>
      <c r="B27" s="1" t="s">
        <v>27</v>
      </c>
      <c r="C27" s="12">
        <v>1</v>
      </c>
      <c r="D27" s="12" t="s">
        <v>193</v>
      </c>
      <c r="E27" s="12"/>
      <c r="F27" s="12">
        <v>40</v>
      </c>
      <c r="G27" s="12">
        <f>VLOOKUP(A27,[1]Лист1!$A$3:$J$9859,7,0)</f>
        <v>0.98</v>
      </c>
      <c r="H27" s="12">
        <f>VLOOKUP(A27,[1]Лист1!$A$3:$J$9858,8,0)</f>
        <v>0.06</v>
      </c>
      <c r="I27" s="13">
        <f>IF(E27&gt;0,(G27+H27),0)</f>
        <v>0</v>
      </c>
      <c r="J27" s="13">
        <f>IF(F27&gt;0,(G27+H27),0)</f>
        <v>1.04</v>
      </c>
      <c r="K27" s="13">
        <f>I27+J27</f>
        <v>1.04</v>
      </c>
      <c r="L27" s="12"/>
      <c r="M27" s="12"/>
      <c r="BS27" s="70"/>
      <c r="BT27" s="1" t="s">
        <v>65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91" si="0">D28&amp;B28&amp;E28&amp;F28</f>
        <v>ფიჭვიV24</v>
      </c>
      <c r="B28" s="1" t="s">
        <v>27</v>
      </c>
      <c r="C28" s="12">
        <v>2</v>
      </c>
      <c r="D28" s="12" t="s">
        <v>193</v>
      </c>
      <c r="E28" s="12"/>
      <c r="F28" s="12">
        <v>24</v>
      </c>
      <c r="G28" s="12">
        <f>VLOOKUP(A28,[2]Лист1!$A$1:$J$9811,7,0)</f>
        <v>0.3</v>
      </c>
      <c r="H28" s="12">
        <f>VLOOKUP(A28,[2]Лист1!$A$1:$J$9861,8,0)</f>
        <v>0.02</v>
      </c>
      <c r="I28" s="13">
        <f t="shared" ref="I28:I91" si="1">IF(E28&gt;0,(G28+H28),0)</f>
        <v>0</v>
      </c>
      <c r="J28" s="13">
        <f t="shared" ref="J28:J91" si="2">IF(F28&gt;0,(G28+H28),0)</f>
        <v>0.32</v>
      </c>
      <c r="K28" s="13">
        <f t="shared" ref="K28:K91" si="3">I28+J28</f>
        <v>0.32</v>
      </c>
      <c r="L28" s="12"/>
      <c r="M28" s="12"/>
      <c r="BS28" s="70"/>
      <c r="BT28" s="1" t="s">
        <v>66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ფიჭვიV24</v>
      </c>
      <c r="B29" s="1" t="s">
        <v>27</v>
      </c>
      <c r="C29" s="12">
        <v>3</v>
      </c>
      <c r="D29" s="12" t="s">
        <v>193</v>
      </c>
      <c r="E29" s="12"/>
      <c r="F29" s="12">
        <v>24</v>
      </c>
      <c r="G29" s="12">
        <f>VLOOKUP(A29,[2]Лист1!$A$1:$J$9811,7,0)</f>
        <v>0.3</v>
      </c>
      <c r="H29" s="12">
        <f>VLOOKUP(A29,[2]Лист1!$A$1:$J$9861,8,0)</f>
        <v>0.02</v>
      </c>
      <c r="I29" s="13">
        <f t="shared" si="1"/>
        <v>0</v>
      </c>
      <c r="J29" s="13">
        <f t="shared" si="2"/>
        <v>0.32</v>
      </c>
      <c r="K29" s="13">
        <f t="shared" si="3"/>
        <v>0.32</v>
      </c>
      <c r="L29" s="12"/>
      <c r="M29" s="12"/>
      <c r="BS29" s="70"/>
      <c r="BT29" s="1" t="s">
        <v>67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ფიჭვიV20</v>
      </c>
      <c r="B30" s="1" t="s">
        <v>27</v>
      </c>
      <c r="C30" s="12">
        <v>4</v>
      </c>
      <c r="D30" s="12" t="s">
        <v>193</v>
      </c>
      <c r="E30" s="12"/>
      <c r="F30" s="12">
        <v>20</v>
      </c>
      <c r="G30" s="12">
        <f>VLOOKUP(A30,[2]Лист1!$A$1:$J$9811,7,0)</f>
        <v>0.19</v>
      </c>
      <c r="H30" s="12">
        <f>VLOOKUP(A30,[2]Лист1!$A$1:$J$9861,8,0)</f>
        <v>0.01</v>
      </c>
      <c r="I30" s="13">
        <f t="shared" si="1"/>
        <v>0</v>
      </c>
      <c r="J30" s="13">
        <f t="shared" si="2"/>
        <v>0.2</v>
      </c>
      <c r="K30" s="13">
        <f t="shared" si="3"/>
        <v>0.2</v>
      </c>
      <c r="L30" s="12"/>
      <c r="M30" s="12"/>
      <c r="BS30" s="70"/>
      <c r="BT30" s="1" t="s">
        <v>68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ფიჭვიV12</v>
      </c>
      <c r="B31" s="1" t="s">
        <v>27</v>
      </c>
      <c r="C31" s="12">
        <v>5</v>
      </c>
      <c r="D31" s="12" t="s">
        <v>193</v>
      </c>
      <c r="E31" s="12"/>
      <c r="F31" s="12">
        <v>12</v>
      </c>
      <c r="G31" s="12">
        <f>VLOOKUP(A31,[2]Лист1!$A$1:$J$9811,7,0)</f>
        <v>0.06</v>
      </c>
      <c r="H31" s="12">
        <f>VLOOKUP(A31,[2]Лист1!$A$1:$J$9861,8,0)</f>
        <v>0</v>
      </c>
      <c r="I31" s="13">
        <f t="shared" si="1"/>
        <v>0</v>
      </c>
      <c r="J31" s="13">
        <f t="shared" si="2"/>
        <v>0.06</v>
      </c>
      <c r="K31" s="13">
        <f t="shared" si="3"/>
        <v>0.06</v>
      </c>
      <c r="L31" s="12"/>
      <c r="M31" s="12"/>
      <c r="BS31" s="70"/>
      <c r="BT31" s="1" t="s">
        <v>69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ფიჭვიV16</v>
      </c>
      <c r="B32" s="1" t="s">
        <v>27</v>
      </c>
      <c r="C32" s="12">
        <v>6</v>
      </c>
      <c r="D32" s="12" t="s">
        <v>193</v>
      </c>
      <c r="E32" s="12"/>
      <c r="F32" s="12">
        <v>16</v>
      </c>
      <c r="G32" s="12">
        <f>VLOOKUP(A32,[2]Лист1!$A$1:$J$9811,7,0)</f>
        <v>0.12</v>
      </c>
      <c r="H32" s="12">
        <f>VLOOKUP(A32,[2]Лист1!$A$1:$J$9861,8,0)</f>
        <v>0.01</v>
      </c>
      <c r="I32" s="13">
        <f t="shared" si="1"/>
        <v>0</v>
      </c>
      <c r="J32" s="13">
        <f t="shared" si="2"/>
        <v>0.13</v>
      </c>
      <c r="K32" s="13">
        <f t="shared" si="3"/>
        <v>0.13</v>
      </c>
      <c r="L32" s="12"/>
      <c r="M32" s="12"/>
      <c r="BQ32" s="1" t="s">
        <v>160</v>
      </c>
      <c r="BS32" s="70"/>
      <c r="BT32" s="1" t="s">
        <v>70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ფიჭვიV20</v>
      </c>
      <c r="B33" s="1" t="s">
        <v>27</v>
      </c>
      <c r="C33" s="12">
        <v>7</v>
      </c>
      <c r="D33" s="12" t="s">
        <v>193</v>
      </c>
      <c r="E33" s="12"/>
      <c r="F33" s="12">
        <v>20</v>
      </c>
      <c r="G33" s="12">
        <f>VLOOKUP(A33,[2]Лист1!$A$1:$J$9811,7,0)</f>
        <v>0.19</v>
      </c>
      <c r="H33" s="12">
        <f>VLOOKUP(A33,[2]Лист1!$A$1:$J$9861,8,0)</f>
        <v>0.01</v>
      </c>
      <c r="I33" s="13">
        <f t="shared" si="1"/>
        <v>0</v>
      </c>
      <c r="J33" s="13">
        <f t="shared" si="2"/>
        <v>0.2</v>
      </c>
      <c r="K33" s="13">
        <f t="shared" si="3"/>
        <v>0.2</v>
      </c>
      <c r="L33" s="12"/>
      <c r="M33" s="12"/>
      <c r="BQ33" s="1">
        <v>5</v>
      </c>
      <c r="BS33" s="70"/>
      <c r="BT33" s="1" t="s">
        <v>71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ფიჭვიV16</v>
      </c>
      <c r="B34" s="1" t="s">
        <v>27</v>
      </c>
      <c r="C34" s="12">
        <v>8</v>
      </c>
      <c r="D34" s="12" t="s">
        <v>193</v>
      </c>
      <c r="E34" s="12"/>
      <c r="F34" s="12">
        <v>16</v>
      </c>
      <c r="G34" s="12">
        <f>VLOOKUP(A34,[2]Лист1!$A$1:$J$9811,7,0)</f>
        <v>0.12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0.13</v>
      </c>
      <c r="K34" s="13">
        <f t="shared" si="3"/>
        <v>0.13</v>
      </c>
      <c r="L34" s="12"/>
      <c r="M34" s="12"/>
      <c r="BQ34" s="1">
        <v>10</v>
      </c>
      <c r="BS34" s="70"/>
      <c r="BT34" s="1" t="s">
        <v>72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ფიჭვიV28</v>
      </c>
      <c r="B35" s="1" t="s">
        <v>27</v>
      </c>
      <c r="C35" s="12">
        <v>9</v>
      </c>
      <c r="D35" s="12" t="s">
        <v>193</v>
      </c>
      <c r="E35" s="12"/>
      <c r="F35" s="12">
        <v>28</v>
      </c>
      <c r="G35" s="12">
        <f>VLOOKUP(A35,[2]Лист1!$A$1:$J$9811,7,0)</f>
        <v>0.42</v>
      </c>
      <c r="H35" s="12">
        <f>VLOOKUP(A35,[2]Лист1!$A$1:$J$9861,8,0)</f>
        <v>0.02</v>
      </c>
      <c r="I35" s="13">
        <f t="shared" si="1"/>
        <v>0</v>
      </c>
      <c r="J35" s="13">
        <f t="shared" si="2"/>
        <v>0.44</v>
      </c>
      <c r="K35" s="13">
        <f t="shared" si="3"/>
        <v>0.44</v>
      </c>
      <c r="L35" s="12"/>
      <c r="M35" s="12"/>
      <c r="BQ35" s="1">
        <v>15</v>
      </c>
      <c r="BS35" s="70"/>
      <c r="BT35" s="1" t="s">
        <v>54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ფიჭვიV12</v>
      </c>
      <c r="B36" s="1" t="s">
        <v>27</v>
      </c>
      <c r="C36" s="12">
        <v>10</v>
      </c>
      <c r="D36" s="12" t="s">
        <v>193</v>
      </c>
      <c r="E36" s="12"/>
      <c r="F36" s="12">
        <v>12</v>
      </c>
      <c r="G36" s="12">
        <f>VLOOKUP(A36,[2]Лист1!$A$1:$J$9811,7,0)</f>
        <v>0.06</v>
      </c>
      <c r="H36" s="12">
        <f>VLOOKUP(A36,[2]Лист1!$A$1:$J$9861,8,0)</f>
        <v>0</v>
      </c>
      <c r="I36" s="13">
        <f t="shared" si="1"/>
        <v>0</v>
      </c>
      <c r="J36" s="13">
        <f t="shared" si="2"/>
        <v>0.06</v>
      </c>
      <c r="K36" s="13">
        <f t="shared" si="3"/>
        <v>0.06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80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ფიჭვიV32</v>
      </c>
      <c r="B37" s="1" t="s">
        <v>27</v>
      </c>
      <c r="C37" s="12">
        <v>11</v>
      </c>
      <c r="D37" s="12" t="s">
        <v>193</v>
      </c>
      <c r="E37" s="12"/>
      <c r="F37" s="12">
        <v>32</v>
      </c>
      <c r="G37" s="12">
        <f>VLOOKUP(A37,[2]Лист1!$A$1:$J$9811,7,0)</f>
        <v>0.57999999999999996</v>
      </c>
      <c r="H37" s="12">
        <f>VLOOKUP(A37,[2]Лист1!$A$1:$J$9861,8,0)</f>
        <v>0.03</v>
      </c>
      <c r="I37" s="13">
        <f t="shared" si="1"/>
        <v>0</v>
      </c>
      <c r="J37" s="13">
        <f t="shared" si="2"/>
        <v>0.61</v>
      </c>
      <c r="K37" s="13">
        <f t="shared" si="3"/>
        <v>0.61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ფიჭვიV28</v>
      </c>
      <c r="B38" s="1" t="s">
        <v>27</v>
      </c>
      <c r="C38" s="12">
        <v>12</v>
      </c>
      <c r="D38" s="12" t="s">
        <v>193</v>
      </c>
      <c r="E38" s="12"/>
      <c r="F38" s="12">
        <v>28</v>
      </c>
      <c r="G38" s="12">
        <f>VLOOKUP(A38,[2]Лист1!$A$1:$J$9811,7,0)</f>
        <v>0.42</v>
      </c>
      <c r="H38" s="12">
        <f>VLOOKUP(A38,[2]Лист1!$A$1:$J$9861,8,0)</f>
        <v>0.02</v>
      </c>
      <c r="I38" s="13">
        <f t="shared" si="1"/>
        <v>0</v>
      </c>
      <c r="J38" s="13">
        <f t="shared" si="2"/>
        <v>0.44</v>
      </c>
      <c r="K38" s="13">
        <f t="shared" si="3"/>
        <v>0.44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ფიჭვიV28</v>
      </c>
      <c r="B39" s="1" t="s">
        <v>27</v>
      </c>
      <c r="C39" s="12">
        <v>13</v>
      </c>
      <c r="D39" s="12" t="s">
        <v>193</v>
      </c>
      <c r="E39" s="12"/>
      <c r="F39" s="12">
        <v>28</v>
      </c>
      <c r="G39" s="12">
        <f>VLOOKUP(A39,[2]Лист1!$A$1:$J$9811,7,0)</f>
        <v>0.42</v>
      </c>
      <c r="H39" s="12">
        <f>VLOOKUP(A39,[2]Лист1!$A$1:$J$9861,8,0)</f>
        <v>0.02</v>
      </c>
      <c r="I39" s="13">
        <f t="shared" si="1"/>
        <v>0</v>
      </c>
      <c r="J39" s="13">
        <f t="shared" si="2"/>
        <v>0.44</v>
      </c>
      <c r="K39" s="13">
        <f t="shared" si="3"/>
        <v>0.44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ფიჭვიV28</v>
      </c>
      <c r="B40" s="1" t="s">
        <v>27</v>
      </c>
      <c r="C40" s="12">
        <v>14</v>
      </c>
      <c r="D40" s="12" t="s">
        <v>193</v>
      </c>
      <c r="E40" s="12"/>
      <c r="F40" s="12">
        <v>28</v>
      </c>
      <c r="G40" s="12">
        <f>VLOOKUP(A40,[2]Лист1!$A$1:$J$9811,7,0)</f>
        <v>0.42</v>
      </c>
      <c r="H40" s="12">
        <f>VLOOKUP(A40,[2]Лист1!$A$1:$J$9861,8,0)</f>
        <v>0.02</v>
      </c>
      <c r="I40" s="13">
        <f t="shared" si="1"/>
        <v>0</v>
      </c>
      <c r="J40" s="13">
        <f t="shared" si="2"/>
        <v>0.44</v>
      </c>
      <c r="K40" s="13">
        <f t="shared" si="3"/>
        <v>0.44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ფიჭვიV20</v>
      </c>
      <c r="B41" s="1" t="s">
        <v>27</v>
      </c>
      <c r="C41" s="12">
        <v>15</v>
      </c>
      <c r="D41" s="12" t="s">
        <v>193</v>
      </c>
      <c r="E41" s="12"/>
      <c r="F41" s="12">
        <v>20</v>
      </c>
      <c r="G41" s="12">
        <f>VLOOKUP(A41,[2]Лист1!$A$1:$J$9811,7,0)</f>
        <v>0.19</v>
      </c>
      <c r="H41" s="12">
        <f>VLOOKUP(A41,[2]Лист1!$A$1:$J$9861,8,0)</f>
        <v>0.01</v>
      </c>
      <c r="I41" s="13">
        <f t="shared" si="1"/>
        <v>0</v>
      </c>
      <c r="J41" s="13">
        <f t="shared" si="2"/>
        <v>0.2</v>
      </c>
      <c r="K41" s="13">
        <f t="shared" si="3"/>
        <v>0.2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ფიჭვიV12</v>
      </c>
      <c r="B42" s="1" t="s">
        <v>27</v>
      </c>
      <c r="C42" s="12">
        <v>16</v>
      </c>
      <c r="D42" s="12" t="s">
        <v>193</v>
      </c>
      <c r="E42" s="12"/>
      <c r="F42" s="12">
        <v>12</v>
      </c>
      <c r="G42" s="12">
        <f>VLOOKUP(A42,[2]Лист1!$A$1:$J$9811,7,0)</f>
        <v>0.06</v>
      </c>
      <c r="H42" s="12">
        <f>VLOOKUP(A42,[2]Лист1!$A$1:$J$9861,8,0)</f>
        <v>0</v>
      </c>
      <c r="I42" s="13">
        <f t="shared" si="1"/>
        <v>0</v>
      </c>
      <c r="J42" s="13">
        <f t="shared" si="2"/>
        <v>0.06</v>
      </c>
      <c r="K42" s="13">
        <f t="shared" si="3"/>
        <v>0.06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ფიჭვიV24</v>
      </c>
      <c r="B43" s="1" t="s">
        <v>27</v>
      </c>
      <c r="C43" s="12">
        <v>17</v>
      </c>
      <c r="D43" s="12" t="s">
        <v>193</v>
      </c>
      <c r="E43" s="12"/>
      <c r="F43" s="12">
        <v>24</v>
      </c>
      <c r="G43" s="12">
        <f>VLOOKUP(A43,[2]Лист1!$A$1:$J$9811,7,0)</f>
        <v>0.3</v>
      </c>
      <c r="H43" s="12">
        <f>VLOOKUP(A43,[2]Лист1!$A$1:$J$9861,8,0)</f>
        <v>0.02</v>
      </c>
      <c r="I43" s="13">
        <f t="shared" si="1"/>
        <v>0</v>
      </c>
      <c r="J43" s="13">
        <f t="shared" si="2"/>
        <v>0.32</v>
      </c>
      <c r="K43" s="13">
        <f t="shared" si="3"/>
        <v>0.32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ფიჭვიV24</v>
      </c>
      <c r="B44" s="1" t="s">
        <v>27</v>
      </c>
      <c r="C44" s="12">
        <v>18</v>
      </c>
      <c r="D44" s="12" t="s">
        <v>193</v>
      </c>
      <c r="E44" s="12"/>
      <c r="F44" s="12">
        <v>24</v>
      </c>
      <c r="G44" s="12">
        <f>VLOOKUP(A44,[2]Лист1!$A$1:$J$9811,7,0)</f>
        <v>0.3</v>
      </c>
      <c r="H44" s="12">
        <f>VLOOKUP(A44,[2]Лист1!$A$1:$J$9861,8,0)</f>
        <v>0.02</v>
      </c>
      <c r="I44" s="13">
        <f t="shared" si="1"/>
        <v>0</v>
      </c>
      <c r="J44" s="13">
        <f t="shared" si="2"/>
        <v>0.32</v>
      </c>
      <c r="K44" s="13">
        <f t="shared" si="3"/>
        <v>0.32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ფიჭვიV28</v>
      </c>
      <c r="B45" s="1" t="s">
        <v>27</v>
      </c>
      <c r="C45" s="12">
        <v>19</v>
      </c>
      <c r="D45" s="12" t="s">
        <v>193</v>
      </c>
      <c r="E45" s="12"/>
      <c r="F45" s="12">
        <v>28</v>
      </c>
      <c r="G45" s="12">
        <f>VLOOKUP(A45,[2]Лист1!$A$1:$J$9811,7,0)</f>
        <v>0.42</v>
      </c>
      <c r="H45" s="12">
        <f>VLOOKUP(A45,[2]Лист1!$A$1:$J$9861,8,0)</f>
        <v>0.02</v>
      </c>
      <c r="I45" s="13">
        <f t="shared" si="1"/>
        <v>0</v>
      </c>
      <c r="J45" s="13">
        <f t="shared" si="2"/>
        <v>0.44</v>
      </c>
      <c r="K45" s="13">
        <f t="shared" si="3"/>
        <v>0.44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ფიჭვიV20</v>
      </c>
      <c r="B46" s="1" t="s">
        <v>27</v>
      </c>
      <c r="C46" s="12">
        <v>20</v>
      </c>
      <c r="D46" s="12" t="s">
        <v>193</v>
      </c>
      <c r="E46" s="12"/>
      <c r="F46" s="12">
        <v>20</v>
      </c>
      <c r="G46" s="12">
        <f>VLOOKUP(A46,[2]Лист1!$A$1:$J$9811,7,0)</f>
        <v>0.19</v>
      </c>
      <c r="H46" s="12">
        <f>VLOOKUP(A46,[2]Лист1!$A$1:$J$9861,8,0)</f>
        <v>0.01</v>
      </c>
      <c r="I46" s="13">
        <f t="shared" si="1"/>
        <v>0</v>
      </c>
      <c r="J46" s="13">
        <f t="shared" si="2"/>
        <v>0.2</v>
      </c>
      <c r="K46" s="13">
        <f t="shared" si="3"/>
        <v>0.2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ფიჭვიV24</v>
      </c>
      <c r="B47" s="1" t="s">
        <v>27</v>
      </c>
      <c r="C47" s="12">
        <v>21</v>
      </c>
      <c r="D47" s="12" t="s">
        <v>193</v>
      </c>
      <c r="E47" s="12"/>
      <c r="F47" s="12">
        <v>24</v>
      </c>
      <c r="G47" s="12">
        <f>VLOOKUP(A47,[2]Лист1!$A$1:$J$9811,7,0)</f>
        <v>0.3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0.32</v>
      </c>
      <c r="K47" s="13">
        <f t="shared" si="3"/>
        <v>0.32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ფიჭვიV12</v>
      </c>
      <c r="B48" s="1" t="s">
        <v>27</v>
      </c>
      <c r="C48" s="12">
        <v>22</v>
      </c>
      <c r="D48" s="12" t="s">
        <v>193</v>
      </c>
      <c r="E48" s="12"/>
      <c r="F48" s="12">
        <v>12</v>
      </c>
      <c r="G48" s="12">
        <f>VLOOKUP(A48,[2]Лист1!$A$1:$J$9811,7,0)</f>
        <v>0.06</v>
      </c>
      <c r="H48" s="12">
        <f>VLOOKUP(A48,[2]Лист1!$A$1:$J$9861,8,0)</f>
        <v>0</v>
      </c>
      <c r="I48" s="13">
        <f t="shared" si="1"/>
        <v>0</v>
      </c>
      <c r="J48" s="13">
        <f t="shared" si="2"/>
        <v>0.06</v>
      </c>
      <c r="K48" s="13">
        <f t="shared" si="3"/>
        <v>0.06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ფიჭვიV32</v>
      </c>
      <c r="B49" s="1" t="s">
        <v>27</v>
      </c>
      <c r="C49" s="12">
        <v>23</v>
      </c>
      <c r="D49" s="12" t="s">
        <v>193</v>
      </c>
      <c r="E49" s="12"/>
      <c r="F49" s="12">
        <v>32</v>
      </c>
      <c r="G49" s="12">
        <f>VLOOKUP(A49,[2]Лист1!$A$1:$J$9811,7,0)</f>
        <v>0.57999999999999996</v>
      </c>
      <c r="H49" s="12">
        <f>VLOOKUP(A49,[2]Лист1!$A$1:$J$9861,8,0)</f>
        <v>0.03</v>
      </c>
      <c r="I49" s="13">
        <f t="shared" si="1"/>
        <v>0</v>
      </c>
      <c r="J49" s="13">
        <f t="shared" si="2"/>
        <v>0.61</v>
      </c>
      <c r="K49" s="13">
        <f t="shared" si="3"/>
        <v>0.61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ფიჭვიV20</v>
      </c>
      <c r="B50" s="1" t="s">
        <v>27</v>
      </c>
      <c r="C50" s="12">
        <v>24</v>
      </c>
      <c r="D50" s="12" t="s">
        <v>193</v>
      </c>
      <c r="E50" s="12"/>
      <c r="F50" s="12">
        <v>20</v>
      </c>
      <c r="G50" s="12">
        <f>VLOOKUP(A50,[2]Лист1!$A$1:$J$9811,7,0)</f>
        <v>0.19</v>
      </c>
      <c r="H50" s="12">
        <f>VLOOKUP(A50,[2]Лист1!$A$1:$J$9861,8,0)</f>
        <v>0.01</v>
      </c>
      <c r="I50" s="13">
        <f t="shared" si="1"/>
        <v>0</v>
      </c>
      <c r="J50" s="13">
        <f t="shared" si="2"/>
        <v>0.2</v>
      </c>
      <c r="K50" s="13">
        <f t="shared" si="3"/>
        <v>0.2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ფიჭვიV24</v>
      </c>
      <c r="B51" s="1" t="s">
        <v>27</v>
      </c>
      <c r="C51" s="12">
        <v>25</v>
      </c>
      <c r="D51" s="12" t="s">
        <v>193</v>
      </c>
      <c r="E51" s="12"/>
      <c r="F51" s="12">
        <v>24</v>
      </c>
      <c r="G51" s="12">
        <f>VLOOKUP(A51,[2]Лист1!$A$1:$J$9811,7,0)</f>
        <v>0.3</v>
      </c>
      <c r="H51" s="12">
        <f>VLOOKUP(A51,[2]Лист1!$A$1:$J$9861,8,0)</f>
        <v>0.02</v>
      </c>
      <c r="I51" s="13">
        <f t="shared" si="1"/>
        <v>0</v>
      </c>
      <c r="J51" s="13">
        <f t="shared" si="2"/>
        <v>0.32</v>
      </c>
      <c r="K51" s="13">
        <f t="shared" si="3"/>
        <v>0.32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ფიჭვიV28</v>
      </c>
      <c r="B52" s="1" t="s">
        <v>27</v>
      </c>
      <c r="C52" s="12">
        <v>26</v>
      </c>
      <c r="D52" s="12" t="s">
        <v>193</v>
      </c>
      <c r="E52" s="12"/>
      <c r="F52" s="12">
        <v>28</v>
      </c>
      <c r="G52" s="12">
        <f>VLOOKUP(A52,[2]Лист1!$A$1:$J$9811,7,0)</f>
        <v>0.42</v>
      </c>
      <c r="H52" s="12">
        <f>VLOOKUP(A52,[2]Лист1!$A$1:$J$9861,8,0)</f>
        <v>0.02</v>
      </c>
      <c r="I52" s="13">
        <f t="shared" si="1"/>
        <v>0</v>
      </c>
      <c r="J52" s="13">
        <f t="shared" si="2"/>
        <v>0.44</v>
      </c>
      <c r="K52" s="13">
        <f t="shared" si="3"/>
        <v>0.44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ფიჭვიV20</v>
      </c>
      <c r="B53" s="1" t="s">
        <v>27</v>
      </c>
      <c r="C53" s="12">
        <v>27</v>
      </c>
      <c r="D53" s="12" t="s">
        <v>193</v>
      </c>
      <c r="E53" s="12"/>
      <c r="F53" s="12">
        <v>20</v>
      </c>
      <c r="G53" s="12">
        <f>VLOOKUP(A53,[2]Лист1!$A$1:$J$9811,7,0)</f>
        <v>0.19</v>
      </c>
      <c r="H53" s="12">
        <f>VLOOKUP(A53,[2]Лист1!$A$1:$J$9861,8,0)</f>
        <v>0.01</v>
      </c>
      <c r="I53" s="13">
        <f t="shared" si="1"/>
        <v>0</v>
      </c>
      <c r="J53" s="13">
        <f t="shared" si="2"/>
        <v>0.2</v>
      </c>
      <c r="K53" s="13">
        <f t="shared" si="3"/>
        <v>0.2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ფიჭვიV24</v>
      </c>
      <c r="B54" s="1" t="s">
        <v>27</v>
      </c>
      <c r="C54" s="12">
        <v>28</v>
      </c>
      <c r="D54" s="12" t="s">
        <v>193</v>
      </c>
      <c r="E54" s="12"/>
      <c r="F54" s="12">
        <v>24</v>
      </c>
      <c r="G54" s="12">
        <f>VLOOKUP(A54,[2]Лист1!$A$1:$J$9811,7,0)</f>
        <v>0.3</v>
      </c>
      <c r="H54" s="12">
        <f>VLOOKUP(A54,[2]Лист1!$A$1:$J$9861,8,0)</f>
        <v>0.02</v>
      </c>
      <c r="I54" s="13">
        <f t="shared" si="1"/>
        <v>0</v>
      </c>
      <c r="J54" s="13">
        <f t="shared" si="2"/>
        <v>0.32</v>
      </c>
      <c r="K54" s="13">
        <f t="shared" si="3"/>
        <v>0.32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ფიჭვიV32</v>
      </c>
      <c r="B55" s="1" t="s">
        <v>27</v>
      </c>
      <c r="C55" s="12">
        <v>29</v>
      </c>
      <c r="D55" s="12" t="s">
        <v>193</v>
      </c>
      <c r="E55" s="12"/>
      <c r="F55" s="12">
        <v>32</v>
      </c>
      <c r="G55" s="12">
        <f>VLOOKUP(A55,[2]Лист1!$A$1:$J$9811,7,0)</f>
        <v>0.57999999999999996</v>
      </c>
      <c r="H55" s="12">
        <f>VLOOKUP(A55,[2]Лист1!$A$1:$J$9861,8,0)</f>
        <v>0.03</v>
      </c>
      <c r="I55" s="13">
        <f t="shared" si="1"/>
        <v>0</v>
      </c>
      <c r="J55" s="13">
        <f t="shared" si="2"/>
        <v>0.61</v>
      </c>
      <c r="K55" s="13">
        <f t="shared" si="3"/>
        <v>0.61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ფიჭვიV36</v>
      </c>
      <c r="B56" s="1" t="s">
        <v>27</v>
      </c>
      <c r="C56" s="12">
        <v>30</v>
      </c>
      <c r="D56" s="12" t="s">
        <v>193</v>
      </c>
      <c r="E56" s="12"/>
      <c r="F56" s="12">
        <v>36</v>
      </c>
      <c r="G56" s="12">
        <f>VLOOKUP(A56,[2]Лист1!$A$1:$J$9811,7,0)</f>
        <v>0.77</v>
      </c>
      <c r="H56" s="12">
        <f>VLOOKUP(A56,[2]Лист1!$A$1:$J$9861,8,0)</f>
        <v>0.04</v>
      </c>
      <c r="I56" s="13">
        <f t="shared" si="1"/>
        <v>0</v>
      </c>
      <c r="J56" s="13">
        <f t="shared" si="2"/>
        <v>0.81</v>
      </c>
      <c r="K56" s="13">
        <f t="shared" si="3"/>
        <v>0.81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ფიჭვიV24</v>
      </c>
      <c r="B57" s="1" t="s">
        <v>27</v>
      </c>
      <c r="C57" s="12">
        <v>31</v>
      </c>
      <c r="D57" s="12" t="s">
        <v>193</v>
      </c>
      <c r="E57" s="12"/>
      <c r="F57" s="12">
        <v>24</v>
      </c>
      <c r="G57" s="12">
        <f>VLOOKUP(A57,[2]Лист1!$A$1:$J$9811,7,0)</f>
        <v>0.3</v>
      </c>
      <c r="H57" s="12">
        <f>VLOOKUP(A57,[2]Лист1!$A$1:$J$9861,8,0)</f>
        <v>0.02</v>
      </c>
      <c r="I57" s="13">
        <f t="shared" si="1"/>
        <v>0</v>
      </c>
      <c r="J57" s="13">
        <f t="shared" si="2"/>
        <v>0.32</v>
      </c>
      <c r="K57" s="13">
        <f t="shared" si="3"/>
        <v>0.32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ფიჭვიV20</v>
      </c>
      <c r="B58" s="1" t="s">
        <v>27</v>
      </c>
      <c r="C58" s="12">
        <v>32</v>
      </c>
      <c r="D58" s="12" t="s">
        <v>193</v>
      </c>
      <c r="E58" s="12"/>
      <c r="F58" s="12">
        <v>20</v>
      </c>
      <c r="G58" s="12">
        <f>VLOOKUP(A58,[2]Лист1!$A$1:$J$9811,7,0)</f>
        <v>0.19</v>
      </c>
      <c r="H58" s="12">
        <f>VLOOKUP(A58,[2]Лист1!$A$1:$J$9861,8,0)</f>
        <v>0.01</v>
      </c>
      <c r="I58" s="13">
        <f t="shared" si="1"/>
        <v>0</v>
      </c>
      <c r="J58" s="13">
        <f t="shared" si="2"/>
        <v>0.2</v>
      </c>
      <c r="K58" s="13">
        <f t="shared" si="3"/>
        <v>0.2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ფიჭვიV24</v>
      </c>
      <c r="B59" s="1" t="s">
        <v>27</v>
      </c>
      <c r="C59" s="12">
        <v>33</v>
      </c>
      <c r="D59" s="12" t="s">
        <v>193</v>
      </c>
      <c r="E59" s="12"/>
      <c r="F59" s="12">
        <v>24</v>
      </c>
      <c r="G59" s="12">
        <f>VLOOKUP(A59,[2]Лист1!$A$1:$J$9811,7,0)</f>
        <v>0.3</v>
      </c>
      <c r="H59" s="12">
        <f>VLOOKUP(A59,[2]Лист1!$A$1:$J$9861,8,0)</f>
        <v>0.02</v>
      </c>
      <c r="I59" s="13">
        <f t="shared" si="1"/>
        <v>0</v>
      </c>
      <c r="J59" s="13">
        <f t="shared" si="2"/>
        <v>0.32</v>
      </c>
      <c r="K59" s="13">
        <f t="shared" si="3"/>
        <v>0.32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ფიჭვიV24</v>
      </c>
      <c r="B60" s="1" t="s">
        <v>27</v>
      </c>
      <c r="C60" s="12">
        <v>34</v>
      </c>
      <c r="D60" s="12" t="s">
        <v>193</v>
      </c>
      <c r="E60" s="12"/>
      <c r="F60" s="12">
        <v>24</v>
      </c>
      <c r="G60" s="12">
        <f>VLOOKUP(A60,[2]Лист1!$A$1:$J$9811,7,0)</f>
        <v>0.3</v>
      </c>
      <c r="H60" s="12">
        <f>VLOOKUP(A60,[2]Лист1!$A$1:$J$9861,8,0)</f>
        <v>0.02</v>
      </c>
      <c r="I60" s="13">
        <f t="shared" si="1"/>
        <v>0</v>
      </c>
      <c r="J60" s="13">
        <f t="shared" si="2"/>
        <v>0.32</v>
      </c>
      <c r="K60" s="13">
        <f t="shared" si="3"/>
        <v>0.32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ფიჭვიV36</v>
      </c>
      <c r="B61" s="1" t="s">
        <v>27</v>
      </c>
      <c r="C61" s="12">
        <v>35</v>
      </c>
      <c r="D61" s="12" t="s">
        <v>193</v>
      </c>
      <c r="E61" s="12"/>
      <c r="F61" s="12">
        <v>36</v>
      </c>
      <c r="G61" s="12">
        <f>VLOOKUP(A61,[2]Лист1!$A$1:$J$9811,7,0)</f>
        <v>0.77</v>
      </c>
      <c r="H61" s="12">
        <f>VLOOKUP(A61,[2]Лист1!$A$1:$J$9861,8,0)</f>
        <v>0.04</v>
      </c>
      <c r="I61" s="13">
        <f t="shared" si="1"/>
        <v>0</v>
      </c>
      <c r="J61" s="13">
        <f t="shared" si="2"/>
        <v>0.81</v>
      </c>
      <c r="K61" s="13">
        <f t="shared" si="3"/>
        <v>0.81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ფიჭვიV16</v>
      </c>
      <c r="B62" s="1" t="s">
        <v>27</v>
      </c>
      <c r="C62" s="12">
        <v>36</v>
      </c>
      <c r="D62" s="12" t="s">
        <v>193</v>
      </c>
      <c r="E62" s="12"/>
      <c r="F62" s="12">
        <v>16</v>
      </c>
      <c r="G62" s="12">
        <f>VLOOKUP(A62,[2]Лист1!$A$1:$J$9811,7,0)</f>
        <v>0.12</v>
      </c>
      <c r="H62" s="12">
        <f>VLOOKUP(A62,[2]Лист1!$A$1:$J$9861,8,0)</f>
        <v>0.01</v>
      </c>
      <c r="I62" s="13">
        <f t="shared" si="1"/>
        <v>0</v>
      </c>
      <c r="J62" s="13">
        <f t="shared" si="2"/>
        <v>0.13</v>
      </c>
      <c r="K62" s="13">
        <f t="shared" si="3"/>
        <v>0.13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ფიჭვიV36</v>
      </c>
      <c r="B63" s="1" t="s">
        <v>27</v>
      </c>
      <c r="C63" s="12">
        <v>37</v>
      </c>
      <c r="D63" s="12" t="s">
        <v>193</v>
      </c>
      <c r="E63" s="12"/>
      <c r="F63" s="12">
        <v>36</v>
      </c>
      <c r="G63" s="12">
        <f>VLOOKUP(A63,[2]Лист1!$A$1:$J$9811,7,0)</f>
        <v>0.77</v>
      </c>
      <c r="H63" s="12">
        <f>VLOOKUP(A63,[2]Лист1!$A$1:$J$9861,8,0)</f>
        <v>0.04</v>
      </c>
      <c r="I63" s="13">
        <f t="shared" si="1"/>
        <v>0</v>
      </c>
      <c r="J63" s="13">
        <f t="shared" si="2"/>
        <v>0.81</v>
      </c>
      <c r="K63" s="13">
        <f t="shared" si="3"/>
        <v>0.81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ფიჭვიV32</v>
      </c>
      <c r="B64" s="1" t="s">
        <v>27</v>
      </c>
      <c r="C64" s="12">
        <v>38</v>
      </c>
      <c r="D64" s="12" t="s">
        <v>193</v>
      </c>
      <c r="E64" s="12"/>
      <c r="F64" s="12">
        <v>32</v>
      </c>
      <c r="G64" s="12">
        <f>VLOOKUP(A64,[2]Лист1!$A$1:$J$9811,7,0)</f>
        <v>0.57999999999999996</v>
      </c>
      <c r="H64" s="12">
        <f>VLOOKUP(A64,[2]Лист1!$A$1:$J$9861,8,0)</f>
        <v>0.03</v>
      </c>
      <c r="I64" s="13">
        <f t="shared" si="1"/>
        <v>0</v>
      </c>
      <c r="J64" s="13">
        <f t="shared" si="2"/>
        <v>0.61</v>
      </c>
      <c r="K64" s="13">
        <f t="shared" si="3"/>
        <v>0.61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ფიჭვიV32</v>
      </c>
      <c r="B65" s="1" t="s">
        <v>27</v>
      </c>
      <c r="C65" s="12">
        <v>39</v>
      </c>
      <c r="D65" s="12" t="s">
        <v>193</v>
      </c>
      <c r="E65" s="12"/>
      <c r="F65" s="12">
        <v>32</v>
      </c>
      <c r="G65" s="12">
        <f>VLOOKUP(A65,[2]Лист1!$A$1:$J$9811,7,0)</f>
        <v>0.57999999999999996</v>
      </c>
      <c r="H65" s="12">
        <f>VLOOKUP(A65,[2]Лист1!$A$1:$J$9861,8,0)</f>
        <v>0.03</v>
      </c>
      <c r="I65" s="13">
        <f t="shared" si="1"/>
        <v>0</v>
      </c>
      <c r="J65" s="13">
        <f t="shared" si="2"/>
        <v>0.61</v>
      </c>
      <c r="K65" s="13">
        <f t="shared" si="3"/>
        <v>0.61</v>
      </c>
      <c r="L65" s="12"/>
      <c r="M65" s="12"/>
      <c r="BQ65" s="1" t="s">
        <v>32</v>
      </c>
      <c r="BS65" s="1" t="s">
        <v>73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ფიჭვიV24</v>
      </c>
      <c r="B66" s="1" t="s">
        <v>27</v>
      </c>
      <c r="C66" s="12">
        <v>40</v>
      </c>
      <c r="D66" s="12" t="s">
        <v>193</v>
      </c>
      <c r="E66" s="12"/>
      <c r="F66" s="12">
        <v>24</v>
      </c>
      <c r="G66" s="12">
        <f>VLOOKUP(A66,[2]Лист1!$A$1:$J$9811,7,0)</f>
        <v>0.3</v>
      </c>
      <c r="H66" s="12">
        <f>VLOOKUP(A66,[2]Лист1!$A$1:$J$9861,8,0)</f>
        <v>0.02</v>
      </c>
      <c r="I66" s="13">
        <f t="shared" si="1"/>
        <v>0</v>
      </c>
      <c r="J66" s="13">
        <f t="shared" si="2"/>
        <v>0.32</v>
      </c>
      <c r="K66" s="13">
        <f t="shared" si="3"/>
        <v>0.32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ფიჭვიV32</v>
      </c>
      <c r="B67" s="1" t="s">
        <v>27</v>
      </c>
      <c r="C67" s="12">
        <v>41</v>
      </c>
      <c r="D67" s="12" t="s">
        <v>193</v>
      </c>
      <c r="E67" s="12"/>
      <c r="F67" s="12">
        <v>32</v>
      </c>
      <c r="G67" s="12">
        <f>VLOOKUP(A67,[2]Лист1!$A$1:$J$9811,7,0)</f>
        <v>0.57999999999999996</v>
      </c>
      <c r="H67" s="12">
        <f>VLOOKUP(A67,[2]Лист1!$A$1:$J$9861,8,0)</f>
        <v>0.03</v>
      </c>
      <c r="I67" s="13">
        <f t="shared" si="1"/>
        <v>0</v>
      </c>
      <c r="J67" s="13">
        <f t="shared" si="2"/>
        <v>0.61</v>
      </c>
      <c r="K67" s="13">
        <f t="shared" si="3"/>
        <v>0.61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ფიჭვიV12</v>
      </c>
      <c r="B68" s="1" t="s">
        <v>27</v>
      </c>
      <c r="C68" s="12">
        <v>42</v>
      </c>
      <c r="D68" s="12" t="s">
        <v>193</v>
      </c>
      <c r="E68" s="12"/>
      <c r="F68" s="12">
        <v>12</v>
      </c>
      <c r="G68" s="12">
        <f>VLOOKUP(A68,[2]Лист1!$A$1:$J$9811,7,0)</f>
        <v>0.06</v>
      </c>
      <c r="H68" s="12">
        <f>VLOOKUP(A68,[2]Лист1!$A$1:$J$9861,8,0)</f>
        <v>0</v>
      </c>
      <c r="I68" s="13">
        <f t="shared" si="1"/>
        <v>0</v>
      </c>
      <c r="J68" s="13">
        <f t="shared" si="2"/>
        <v>0.06</v>
      </c>
      <c r="K68" s="13">
        <f t="shared" si="3"/>
        <v>0.06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ფიჭვიV20</v>
      </c>
      <c r="B69" s="1" t="s">
        <v>27</v>
      </c>
      <c r="C69" s="12">
        <v>43</v>
      </c>
      <c r="D69" s="12" t="s">
        <v>193</v>
      </c>
      <c r="E69" s="12"/>
      <c r="F69" s="12">
        <v>20</v>
      </c>
      <c r="G69" s="12">
        <f>VLOOKUP(A69,[2]Лист1!$A$1:$J$9811,7,0)</f>
        <v>0.19</v>
      </c>
      <c r="H69" s="12">
        <f>VLOOKUP(A69,[2]Лист1!$A$1:$J$9861,8,0)</f>
        <v>0.01</v>
      </c>
      <c r="I69" s="13">
        <f t="shared" si="1"/>
        <v>0</v>
      </c>
      <c r="J69" s="13">
        <f t="shared" si="2"/>
        <v>0.2</v>
      </c>
      <c r="K69" s="13">
        <f t="shared" si="3"/>
        <v>0.2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ფიჭვიV12</v>
      </c>
      <c r="B70" s="1" t="s">
        <v>27</v>
      </c>
      <c r="C70" s="12">
        <v>44</v>
      </c>
      <c r="D70" s="12" t="s">
        <v>193</v>
      </c>
      <c r="E70" s="12"/>
      <c r="F70" s="12">
        <v>12</v>
      </c>
      <c r="G70" s="12">
        <f>VLOOKUP(A70,[2]Лист1!$A$1:$J$9811,7,0)</f>
        <v>0.06</v>
      </c>
      <c r="H70" s="12">
        <f>VLOOKUP(A70,[2]Лист1!$A$1:$J$9861,8,0)</f>
        <v>0</v>
      </c>
      <c r="I70" s="13">
        <f t="shared" si="1"/>
        <v>0</v>
      </c>
      <c r="J70" s="13">
        <f t="shared" si="2"/>
        <v>0.06</v>
      </c>
      <c r="K70" s="13">
        <f t="shared" si="3"/>
        <v>0.06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ფიჭვიV24</v>
      </c>
      <c r="B71" s="1" t="s">
        <v>27</v>
      </c>
      <c r="C71" s="12">
        <v>45</v>
      </c>
      <c r="D71" s="12" t="s">
        <v>193</v>
      </c>
      <c r="E71" s="12"/>
      <c r="F71" s="12">
        <v>24</v>
      </c>
      <c r="G71" s="12">
        <f>VLOOKUP(A71,[2]Лист1!$A$1:$J$9811,7,0)</f>
        <v>0.3</v>
      </c>
      <c r="H71" s="12">
        <f>VLOOKUP(A71,[2]Лист1!$A$1:$J$9861,8,0)</f>
        <v>0.02</v>
      </c>
      <c r="I71" s="13">
        <f t="shared" si="1"/>
        <v>0</v>
      </c>
      <c r="J71" s="13">
        <f t="shared" si="2"/>
        <v>0.32</v>
      </c>
      <c r="K71" s="13">
        <f t="shared" si="3"/>
        <v>0.32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ფიჭვიV20</v>
      </c>
      <c r="B72" s="1" t="s">
        <v>27</v>
      </c>
      <c r="C72" s="12">
        <v>46</v>
      </c>
      <c r="D72" s="12" t="s">
        <v>193</v>
      </c>
      <c r="E72" s="12"/>
      <c r="F72" s="12">
        <v>20</v>
      </c>
      <c r="G72" s="12">
        <f>VLOOKUP(A72,[2]Лист1!$A$1:$J$9811,7,0)</f>
        <v>0.19</v>
      </c>
      <c r="H72" s="12">
        <f>VLOOKUP(A72,[2]Лист1!$A$1:$J$9861,8,0)</f>
        <v>0.01</v>
      </c>
      <c r="I72" s="13">
        <f t="shared" si="1"/>
        <v>0</v>
      </c>
      <c r="J72" s="13">
        <f t="shared" si="2"/>
        <v>0.2</v>
      </c>
      <c r="K72" s="13">
        <f t="shared" si="3"/>
        <v>0.2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ფიჭვიV32</v>
      </c>
      <c r="B73" s="1" t="s">
        <v>27</v>
      </c>
      <c r="C73" s="12">
        <v>47</v>
      </c>
      <c r="D73" s="12" t="s">
        <v>193</v>
      </c>
      <c r="E73" s="12"/>
      <c r="F73" s="12">
        <v>32</v>
      </c>
      <c r="G73" s="12">
        <f>VLOOKUP(A73,[2]Лист1!$A$1:$J$9811,7,0)</f>
        <v>0.57999999999999996</v>
      </c>
      <c r="H73" s="12">
        <f>VLOOKUP(A73,[2]Лист1!$A$1:$J$9861,8,0)</f>
        <v>0.03</v>
      </c>
      <c r="I73" s="13">
        <f t="shared" si="1"/>
        <v>0</v>
      </c>
      <c r="J73" s="13">
        <f t="shared" si="2"/>
        <v>0.61</v>
      </c>
      <c r="K73" s="13">
        <f t="shared" si="3"/>
        <v>0.61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ფიჭვიV12</v>
      </c>
      <c r="B74" s="1" t="s">
        <v>27</v>
      </c>
      <c r="C74" s="12">
        <v>48</v>
      </c>
      <c r="D74" s="12" t="s">
        <v>193</v>
      </c>
      <c r="E74" s="12"/>
      <c r="F74" s="12">
        <v>12</v>
      </c>
      <c r="G74" s="12">
        <f>VLOOKUP(A74,[2]Лист1!$A$1:$J$9811,7,0)</f>
        <v>0.06</v>
      </c>
      <c r="H74" s="12">
        <f>VLOOKUP(A74,[2]Лист1!$A$1:$J$9861,8,0)</f>
        <v>0</v>
      </c>
      <c r="I74" s="13">
        <f t="shared" si="1"/>
        <v>0</v>
      </c>
      <c r="J74" s="13">
        <f t="shared" si="2"/>
        <v>0.06</v>
      </c>
      <c r="K74" s="13">
        <f t="shared" si="3"/>
        <v>0.06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ფიჭვიV20</v>
      </c>
      <c r="B75" s="1" t="s">
        <v>27</v>
      </c>
      <c r="C75" s="12">
        <v>49</v>
      </c>
      <c r="D75" s="12" t="s">
        <v>193</v>
      </c>
      <c r="E75" s="12"/>
      <c r="F75" s="12">
        <v>20</v>
      </c>
      <c r="G75" s="12">
        <f>VLOOKUP(A75,[2]Лист1!$A$1:$J$9811,7,0)</f>
        <v>0.19</v>
      </c>
      <c r="H75" s="12">
        <f>VLOOKUP(A75,[2]Лист1!$A$1:$J$9861,8,0)</f>
        <v>0.01</v>
      </c>
      <c r="I75" s="13">
        <f t="shared" si="1"/>
        <v>0</v>
      </c>
      <c r="J75" s="13">
        <f t="shared" si="2"/>
        <v>0.2</v>
      </c>
      <c r="K75" s="13">
        <f t="shared" si="3"/>
        <v>0.2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ფიჭვიV24</v>
      </c>
      <c r="B76" s="1" t="s">
        <v>27</v>
      </c>
      <c r="C76" s="12">
        <v>50</v>
      </c>
      <c r="D76" s="12" t="s">
        <v>193</v>
      </c>
      <c r="E76" s="12"/>
      <c r="F76" s="12">
        <v>24</v>
      </c>
      <c r="G76" s="12">
        <f>VLOOKUP(A76,[2]Лист1!$A$1:$J$9811,7,0)</f>
        <v>0.3</v>
      </c>
      <c r="H76" s="12">
        <f>VLOOKUP(A76,[2]Лист1!$A$1:$J$9861,8,0)</f>
        <v>0.02</v>
      </c>
      <c r="I76" s="13">
        <f t="shared" si="1"/>
        <v>0</v>
      </c>
      <c r="J76" s="13">
        <f t="shared" si="2"/>
        <v>0.32</v>
      </c>
      <c r="K76" s="13">
        <f t="shared" si="3"/>
        <v>0.32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ფიჭვიV32</v>
      </c>
      <c r="B77" s="1" t="s">
        <v>27</v>
      </c>
      <c r="C77" s="12">
        <v>51</v>
      </c>
      <c r="D77" s="12" t="s">
        <v>193</v>
      </c>
      <c r="E77" s="12"/>
      <c r="F77" s="12">
        <v>32</v>
      </c>
      <c r="G77" s="12">
        <f>VLOOKUP(A77,[2]Лист1!$A$1:$J$9811,7,0)</f>
        <v>0.57999999999999996</v>
      </c>
      <c r="H77" s="12">
        <f>VLOOKUP(A77,[2]Лист1!$A$1:$J$9861,8,0)</f>
        <v>0.03</v>
      </c>
      <c r="I77" s="13">
        <f t="shared" si="1"/>
        <v>0</v>
      </c>
      <c r="J77" s="13">
        <f t="shared" si="2"/>
        <v>0.61</v>
      </c>
      <c r="K77" s="13">
        <f t="shared" si="3"/>
        <v>0.61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ფიჭვიV28</v>
      </c>
      <c r="B78" s="1" t="s">
        <v>27</v>
      </c>
      <c r="C78" s="12">
        <v>52</v>
      </c>
      <c r="D78" s="12" t="s">
        <v>193</v>
      </c>
      <c r="E78" s="12"/>
      <c r="F78" s="12">
        <v>28</v>
      </c>
      <c r="G78" s="12">
        <f>VLOOKUP(A78,[2]Лист1!$A$1:$J$9811,7,0)</f>
        <v>0.42</v>
      </c>
      <c r="H78" s="12">
        <f>VLOOKUP(A78,[2]Лист1!$A$1:$J$9861,8,0)</f>
        <v>0.02</v>
      </c>
      <c r="I78" s="13">
        <f t="shared" si="1"/>
        <v>0</v>
      </c>
      <c r="J78" s="13">
        <f t="shared" si="2"/>
        <v>0.44</v>
      </c>
      <c r="K78" s="13">
        <f t="shared" si="3"/>
        <v>0.44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A79" s="1" t="str">
        <f t="shared" si="0"/>
        <v>ფიჭვიV24</v>
      </c>
      <c r="B79" s="1" t="s">
        <v>27</v>
      </c>
      <c r="C79" s="12">
        <v>53</v>
      </c>
      <c r="D79" s="12" t="s">
        <v>193</v>
      </c>
      <c r="E79" s="12"/>
      <c r="F79" s="12">
        <v>24</v>
      </c>
      <c r="G79" s="12">
        <f>VLOOKUP(A79,[2]Лист1!$A$1:$J$9811,7,0)</f>
        <v>0.3</v>
      </c>
      <c r="H79" s="12">
        <f>VLOOKUP(A79,[2]Лист1!$A$1:$J$9861,8,0)</f>
        <v>0.02</v>
      </c>
      <c r="I79" s="13">
        <f t="shared" si="1"/>
        <v>0</v>
      </c>
      <c r="J79" s="13">
        <f t="shared" si="2"/>
        <v>0.32</v>
      </c>
      <c r="K79" s="13">
        <f t="shared" si="3"/>
        <v>0.32</v>
      </c>
      <c r="L79" s="12"/>
      <c r="M79" s="12"/>
      <c r="BU79" s="1">
        <v>78</v>
      </c>
      <c r="CM79" s="1">
        <v>78</v>
      </c>
      <c r="CR79" s="1">
        <v>78</v>
      </c>
    </row>
    <row r="80" spans="1:96" x14ac:dyDescent="0.25">
      <c r="A80" s="1" t="str">
        <f t="shared" si="0"/>
        <v>ფიჭვიV28</v>
      </c>
      <c r="B80" s="1" t="s">
        <v>27</v>
      </c>
      <c r="C80" s="12">
        <v>54</v>
      </c>
      <c r="D80" s="12" t="s">
        <v>193</v>
      </c>
      <c r="E80" s="12"/>
      <c r="F80" s="12">
        <v>28</v>
      </c>
      <c r="G80" s="12">
        <f>VLOOKUP(A80,[2]Лист1!$A$1:$J$9811,7,0)</f>
        <v>0.42</v>
      </c>
      <c r="H80" s="12">
        <f>VLOOKUP(A80,[2]Лист1!$A$1:$J$9861,8,0)</f>
        <v>0.02</v>
      </c>
      <c r="I80" s="13">
        <f t="shared" si="1"/>
        <v>0</v>
      </c>
      <c r="J80" s="13">
        <f t="shared" si="2"/>
        <v>0.44</v>
      </c>
      <c r="K80" s="13">
        <f t="shared" si="3"/>
        <v>0.44</v>
      </c>
      <c r="L80" s="12"/>
      <c r="M80" s="12"/>
      <c r="BU80" s="4">
        <v>79</v>
      </c>
      <c r="CM80" s="1">
        <v>79</v>
      </c>
      <c r="CR80" s="1">
        <v>79</v>
      </c>
    </row>
    <row r="81" spans="1:96" x14ac:dyDescent="0.25">
      <c r="A81" s="1" t="str">
        <f t="shared" si="0"/>
        <v>ფიჭვიV24</v>
      </c>
      <c r="B81" s="1" t="s">
        <v>27</v>
      </c>
      <c r="C81" s="12">
        <v>55</v>
      </c>
      <c r="D81" s="12" t="s">
        <v>193</v>
      </c>
      <c r="E81" s="12"/>
      <c r="F81" s="12">
        <v>24</v>
      </c>
      <c r="G81" s="12">
        <f>VLOOKUP(A81,[2]Лист1!$A$1:$J$9811,7,0)</f>
        <v>0.3</v>
      </c>
      <c r="H81" s="12">
        <f>VLOOKUP(A81,[2]Лист1!$A$1:$J$9861,8,0)</f>
        <v>0.02</v>
      </c>
      <c r="I81" s="13">
        <f t="shared" si="1"/>
        <v>0</v>
      </c>
      <c r="J81" s="13">
        <f t="shared" si="2"/>
        <v>0.32</v>
      </c>
      <c r="K81" s="13">
        <f t="shared" si="3"/>
        <v>0.32</v>
      </c>
      <c r="L81" s="12"/>
      <c r="M81" s="12"/>
      <c r="BQ81" s="1" t="s">
        <v>42</v>
      </c>
      <c r="BU81" s="1">
        <v>80</v>
      </c>
      <c r="CM81" s="1">
        <v>80</v>
      </c>
      <c r="CR81" s="1">
        <v>80</v>
      </c>
    </row>
    <row r="82" spans="1:96" x14ac:dyDescent="0.25">
      <c r="A82" s="1" t="str">
        <f t="shared" si="0"/>
        <v>ფიჭვიV32</v>
      </c>
      <c r="B82" s="1" t="s">
        <v>27</v>
      </c>
      <c r="C82" s="12">
        <v>56</v>
      </c>
      <c r="D82" s="12" t="s">
        <v>193</v>
      </c>
      <c r="E82" s="12"/>
      <c r="F82" s="12">
        <v>32</v>
      </c>
      <c r="G82" s="12">
        <f>VLOOKUP(A82,[2]Лист1!$A$1:$J$9811,7,0)</f>
        <v>0.57999999999999996</v>
      </c>
      <c r="H82" s="12">
        <f>VLOOKUP(A82,[2]Лист1!$A$1:$J$9861,8,0)</f>
        <v>0.03</v>
      </c>
      <c r="I82" s="13">
        <f t="shared" si="1"/>
        <v>0</v>
      </c>
      <c r="J82" s="13">
        <f t="shared" si="2"/>
        <v>0.61</v>
      </c>
      <c r="K82" s="13">
        <f t="shared" si="3"/>
        <v>0.61</v>
      </c>
      <c r="L82" s="12"/>
      <c r="M82" s="12"/>
      <c r="BQ82" s="14" t="s">
        <v>43</v>
      </c>
      <c r="BU82" s="1">
        <v>81</v>
      </c>
      <c r="CM82" s="1">
        <v>81</v>
      </c>
      <c r="CR82" s="1">
        <v>81</v>
      </c>
    </row>
    <row r="83" spans="1:96" x14ac:dyDescent="0.25">
      <c r="A83" s="1" t="str">
        <f t="shared" si="0"/>
        <v>ფიჭვიV36</v>
      </c>
      <c r="B83" s="1" t="s">
        <v>27</v>
      </c>
      <c r="C83" s="12">
        <v>57</v>
      </c>
      <c r="D83" s="12" t="s">
        <v>193</v>
      </c>
      <c r="E83" s="12"/>
      <c r="F83" s="12">
        <v>36</v>
      </c>
      <c r="G83" s="12">
        <f>VLOOKUP(A83,[2]Лист1!$A$1:$J$9811,7,0)</f>
        <v>0.77</v>
      </c>
      <c r="H83" s="12">
        <f>VLOOKUP(A83,[2]Лист1!$A$1:$J$9861,8,0)</f>
        <v>0.04</v>
      </c>
      <c r="I83" s="13">
        <f t="shared" si="1"/>
        <v>0</v>
      </c>
      <c r="J83" s="13">
        <f t="shared" si="2"/>
        <v>0.81</v>
      </c>
      <c r="K83" s="13">
        <f t="shared" si="3"/>
        <v>0.81</v>
      </c>
      <c r="L83" s="12"/>
      <c r="M83" s="12"/>
      <c r="BQ83" s="4" t="s">
        <v>174</v>
      </c>
      <c r="BU83" s="4">
        <v>82</v>
      </c>
      <c r="CM83" s="1">
        <v>82</v>
      </c>
      <c r="CR83" s="1">
        <v>82</v>
      </c>
    </row>
    <row r="84" spans="1:96" x14ac:dyDescent="0.25">
      <c r="A84" s="1" t="str">
        <f t="shared" si="0"/>
        <v>ფიჭვიV36</v>
      </c>
      <c r="B84" s="1" t="s">
        <v>27</v>
      </c>
      <c r="C84" s="12">
        <v>58</v>
      </c>
      <c r="D84" s="12" t="s">
        <v>193</v>
      </c>
      <c r="E84" s="12"/>
      <c r="F84" s="12">
        <v>36</v>
      </c>
      <c r="G84" s="12">
        <f>VLOOKUP(A84,[2]Лист1!$A$1:$J$9811,7,0)</f>
        <v>0.77</v>
      </c>
      <c r="H84" s="12">
        <f>VLOOKUP(A84,[2]Лист1!$A$1:$J$9861,8,0)</f>
        <v>0.04</v>
      </c>
      <c r="I84" s="13">
        <f t="shared" si="1"/>
        <v>0</v>
      </c>
      <c r="J84" s="13">
        <f t="shared" si="2"/>
        <v>0.81</v>
      </c>
      <c r="K84" s="13">
        <f t="shared" si="3"/>
        <v>0.81</v>
      </c>
      <c r="L84" s="12"/>
      <c r="M84" s="12"/>
      <c r="BQ84" s="4" t="s">
        <v>175</v>
      </c>
      <c r="BU84" s="1">
        <v>83</v>
      </c>
      <c r="CM84" s="1">
        <v>83</v>
      </c>
      <c r="CR84" s="1">
        <v>83</v>
      </c>
    </row>
    <row r="85" spans="1:96" x14ac:dyDescent="0.25">
      <c r="A85" s="1" t="str">
        <f t="shared" si="0"/>
        <v>ფიჭვიV28</v>
      </c>
      <c r="B85" s="1" t="s">
        <v>27</v>
      </c>
      <c r="C85" s="12">
        <v>59</v>
      </c>
      <c r="D85" s="12" t="s">
        <v>193</v>
      </c>
      <c r="E85" s="12"/>
      <c r="F85" s="12">
        <v>28</v>
      </c>
      <c r="G85" s="12">
        <f>VLOOKUP(A85,[2]Лист1!$A$1:$J$9811,7,0)</f>
        <v>0.42</v>
      </c>
      <c r="H85" s="12">
        <f>VLOOKUP(A85,[2]Лист1!$A$1:$J$9861,8,0)</f>
        <v>0.02</v>
      </c>
      <c r="I85" s="13">
        <f t="shared" si="1"/>
        <v>0</v>
      </c>
      <c r="J85" s="13">
        <f t="shared" si="2"/>
        <v>0.44</v>
      </c>
      <c r="K85" s="13">
        <f t="shared" si="3"/>
        <v>0.44</v>
      </c>
      <c r="L85" s="12"/>
      <c r="M85" s="12"/>
      <c r="BQ85" s="4" t="s">
        <v>176</v>
      </c>
      <c r="BU85" s="1">
        <v>84</v>
      </c>
      <c r="CM85" s="1">
        <v>84</v>
      </c>
      <c r="CR85" s="1">
        <v>84</v>
      </c>
    </row>
    <row r="86" spans="1:96" x14ac:dyDescent="0.25">
      <c r="A86" s="1" t="str">
        <f t="shared" si="0"/>
        <v>ფიჭვიV28</v>
      </c>
      <c r="B86" s="1" t="s">
        <v>27</v>
      </c>
      <c r="C86" s="12">
        <v>60</v>
      </c>
      <c r="D86" s="12" t="s">
        <v>193</v>
      </c>
      <c r="E86" s="12"/>
      <c r="F86" s="12">
        <v>28</v>
      </c>
      <c r="G86" s="12">
        <f>VLOOKUP(A86,[2]Лист1!$A$1:$J$9811,7,0)</f>
        <v>0.42</v>
      </c>
      <c r="H86" s="12">
        <f>VLOOKUP(A86,[2]Лист1!$A$1:$J$9861,8,0)</f>
        <v>0.02</v>
      </c>
      <c r="I86" s="13">
        <f t="shared" si="1"/>
        <v>0</v>
      </c>
      <c r="J86" s="13">
        <f t="shared" si="2"/>
        <v>0.44</v>
      </c>
      <c r="K86" s="13">
        <f t="shared" si="3"/>
        <v>0.44</v>
      </c>
      <c r="L86" s="12"/>
      <c r="M86" s="12"/>
      <c r="BQ86" s="4" t="s">
        <v>177</v>
      </c>
      <c r="BU86" s="4">
        <v>85</v>
      </c>
      <c r="CM86" s="1">
        <v>85</v>
      </c>
      <c r="CR86" s="1">
        <v>85</v>
      </c>
    </row>
    <row r="87" spans="1:96" x14ac:dyDescent="0.25">
      <c r="A87" s="1" t="str">
        <f t="shared" si="0"/>
        <v>ფიჭვიV32</v>
      </c>
      <c r="B87" s="1" t="s">
        <v>27</v>
      </c>
      <c r="C87" s="12">
        <v>61</v>
      </c>
      <c r="D87" s="12" t="s">
        <v>193</v>
      </c>
      <c r="E87" s="12"/>
      <c r="F87" s="12">
        <v>32</v>
      </c>
      <c r="G87" s="12">
        <f>VLOOKUP(A87,[2]Лист1!$A$1:$J$9811,7,0)</f>
        <v>0.57999999999999996</v>
      </c>
      <c r="H87" s="12">
        <f>VLOOKUP(A87,[2]Лист1!$A$1:$J$9861,8,0)</f>
        <v>0.03</v>
      </c>
      <c r="I87" s="13">
        <f t="shared" si="1"/>
        <v>0</v>
      </c>
      <c r="J87" s="13">
        <f t="shared" si="2"/>
        <v>0.61</v>
      </c>
      <c r="K87" s="13">
        <f t="shared" si="3"/>
        <v>0.61</v>
      </c>
      <c r="L87" s="12"/>
      <c r="M87" s="12"/>
      <c r="BQ87" s="4" t="s">
        <v>178</v>
      </c>
      <c r="BU87" s="1">
        <v>86</v>
      </c>
      <c r="CM87" s="1">
        <v>86</v>
      </c>
      <c r="CR87" s="1">
        <v>86</v>
      </c>
    </row>
    <row r="88" spans="1:96" x14ac:dyDescent="0.25">
      <c r="A88" s="1" t="str">
        <f t="shared" si="0"/>
        <v>ფიჭვიV24</v>
      </c>
      <c r="B88" s="1" t="s">
        <v>27</v>
      </c>
      <c r="C88" s="12">
        <v>62</v>
      </c>
      <c r="D88" s="12" t="s">
        <v>193</v>
      </c>
      <c r="E88" s="12"/>
      <c r="F88" s="12">
        <v>24</v>
      </c>
      <c r="G88" s="12">
        <f>VLOOKUP(A88,[2]Лист1!$A$1:$J$9811,7,0)</f>
        <v>0.3</v>
      </c>
      <c r="H88" s="12">
        <f>VLOOKUP(A88,[2]Лист1!$A$1:$J$9861,8,0)</f>
        <v>0.02</v>
      </c>
      <c r="I88" s="13">
        <f t="shared" si="1"/>
        <v>0</v>
      </c>
      <c r="J88" s="13">
        <f t="shared" si="2"/>
        <v>0.32</v>
      </c>
      <c r="K88" s="13">
        <f t="shared" si="3"/>
        <v>0.32</v>
      </c>
      <c r="L88" s="12"/>
      <c r="M88" s="12"/>
      <c r="BQ88" s="4" t="s">
        <v>179</v>
      </c>
      <c r="BU88" s="1">
        <v>87</v>
      </c>
      <c r="CM88" s="1">
        <v>87</v>
      </c>
      <c r="CR88" s="1">
        <v>87</v>
      </c>
    </row>
    <row r="89" spans="1:96" x14ac:dyDescent="0.25">
      <c r="A89" s="1" t="str">
        <f t="shared" si="0"/>
        <v>ფიჭვიV20</v>
      </c>
      <c r="B89" s="1" t="s">
        <v>27</v>
      </c>
      <c r="C89" s="12">
        <v>63</v>
      </c>
      <c r="D89" s="12" t="s">
        <v>193</v>
      </c>
      <c r="E89" s="12"/>
      <c r="F89" s="12">
        <v>20</v>
      </c>
      <c r="G89" s="12">
        <f>VLOOKUP(A89,[2]Лист1!$A$1:$J$9811,7,0)</f>
        <v>0.19</v>
      </c>
      <c r="H89" s="12">
        <f>VLOOKUP(A89,[2]Лист1!$A$1:$J$9861,8,0)</f>
        <v>0.01</v>
      </c>
      <c r="I89" s="13">
        <f t="shared" si="1"/>
        <v>0</v>
      </c>
      <c r="J89" s="13">
        <f t="shared" si="2"/>
        <v>0.2</v>
      </c>
      <c r="K89" s="13">
        <f t="shared" si="3"/>
        <v>0.2</v>
      </c>
      <c r="L89" s="12"/>
      <c r="M89" s="12"/>
      <c r="BQ89" s="4" t="s">
        <v>180</v>
      </c>
      <c r="BU89" s="4">
        <v>88</v>
      </c>
      <c r="CM89" s="1">
        <v>88</v>
      </c>
      <c r="CR89" s="1">
        <v>88</v>
      </c>
    </row>
    <row r="90" spans="1:96" x14ac:dyDescent="0.25">
      <c r="A90" s="1" t="str">
        <f t="shared" si="0"/>
        <v>ფიჭვიV32</v>
      </c>
      <c r="B90" s="1" t="s">
        <v>27</v>
      </c>
      <c r="C90" s="12">
        <v>64</v>
      </c>
      <c r="D90" s="12" t="s">
        <v>193</v>
      </c>
      <c r="E90" s="12"/>
      <c r="F90" s="12">
        <v>32</v>
      </c>
      <c r="G90" s="12">
        <f>VLOOKUP(A90,[2]Лист1!$A$1:$J$9811,7,0)</f>
        <v>0.57999999999999996</v>
      </c>
      <c r="H90" s="12">
        <f>VLOOKUP(A90,[2]Лист1!$A$1:$J$9861,8,0)</f>
        <v>0.03</v>
      </c>
      <c r="I90" s="13">
        <f t="shared" si="1"/>
        <v>0</v>
      </c>
      <c r="J90" s="13">
        <f t="shared" si="2"/>
        <v>0.61</v>
      </c>
      <c r="K90" s="13">
        <f t="shared" si="3"/>
        <v>0.61</v>
      </c>
      <c r="L90" s="12"/>
      <c r="M90" s="12"/>
      <c r="BQ90" s="4" t="s">
        <v>181</v>
      </c>
      <c r="BU90" s="1">
        <v>89</v>
      </c>
      <c r="CM90" s="1">
        <v>89</v>
      </c>
    </row>
    <row r="91" spans="1:96" x14ac:dyDescent="0.25">
      <c r="A91" s="1" t="str">
        <f t="shared" si="0"/>
        <v>ფიჭვიV32</v>
      </c>
      <c r="B91" s="1" t="s">
        <v>27</v>
      </c>
      <c r="C91" s="12">
        <v>65</v>
      </c>
      <c r="D91" s="12" t="s">
        <v>193</v>
      </c>
      <c r="E91" s="12"/>
      <c r="F91" s="12">
        <v>32</v>
      </c>
      <c r="G91" s="12">
        <f>VLOOKUP(A91,[2]Лист1!$A$1:$J$9811,7,0)</f>
        <v>0.57999999999999996</v>
      </c>
      <c r="H91" s="12">
        <f>VLOOKUP(A91,[2]Лист1!$A$1:$J$9861,8,0)</f>
        <v>0.03</v>
      </c>
      <c r="I91" s="13">
        <f t="shared" si="1"/>
        <v>0</v>
      </c>
      <c r="J91" s="13">
        <f t="shared" si="2"/>
        <v>0.61</v>
      </c>
      <c r="K91" s="13">
        <f t="shared" si="3"/>
        <v>0.61</v>
      </c>
      <c r="L91" s="12"/>
      <c r="M91" s="12"/>
      <c r="BQ91" s="1">
        <v>50</v>
      </c>
      <c r="BU91" s="1">
        <v>90</v>
      </c>
      <c r="CM91" s="1">
        <v>90</v>
      </c>
    </row>
    <row r="92" spans="1:96" x14ac:dyDescent="0.25"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96" x14ac:dyDescent="0.25">
      <c r="C93" s="77" t="s">
        <v>96</v>
      </c>
      <c r="D93" s="78"/>
      <c r="E93" s="79"/>
      <c r="F93" s="12"/>
      <c r="G93" s="12"/>
      <c r="H93" s="12"/>
      <c r="I93" s="13">
        <f>SUM(I27:I92)</f>
        <v>0</v>
      </c>
      <c r="J93" s="13">
        <f>SUM(J27:J92)</f>
        <v>24.94</v>
      </c>
      <c r="K93" s="13">
        <f>SUM(K27:K92)</f>
        <v>24.94</v>
      </c>
      <c r="L93" s="12"/>
      <c r="M93" s="12"/>
    </row>
    <row r="96" spans="1:96" x14ac:dyDescent="0.25">
      <c r="C96" s="32" t="s">
        <v>185</v>
      </c>
      <c r="D96" s="32"/>
      <c r="E96" s="32"/>
      <c r="F96" s="41" t="str">
        <f>პასპორი!D10</f>
        <v>შ._გვიჩიანი</v>
      </c>
      <c r="G96" s="41"/>
      <c r="H96" s="41"/>
      <c r="I96" s="41"/>
    </row>
  </sheetData>
  <mergeCells count="53">
    <mergeCell ref="C96:E96"/>
    <mergeCell ref="F96:I96"/>
    <mergeCell ref="C93:E93"/>
    <mergeCell ref="D23:D25"/>
    <mergeCell ref="C23:C25"/>
    <mergeCell ref="I24:K24"/>
    <mergeCell ref="G23:K2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5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8">
      <formula1>$BU$2:$BU$91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zoomScaleNormal="100" workbookViewId="0">
      <selection activeCell="B34" sqref="B34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2" t="s">
        <v>139</v>
      </c>
      <c r="B1" s="32"/>
      <c r="C1" s="32"/>
      <c r="D1" s="32"/>
      <c r="E1" s="32"/>
      <c r="F1" s="32"/>
      <c r="G1" s="32"/>
    </row>
    <row r="2" spans="1:7" x14ac:dyDescent="0.25">
      <c r="A2" s="32" t="s">
        <v>140</v>
      </c>
      <c r="B2" s="32"/>
      <c r="C2" s="32"/>
      <c r="D2" s="32"/>
      <c r="E2" s="32"/>
      <c r="F2" s="32"/>
      <c r="G2" s="32"/>
    </row>
    <row r="3" spans="1:7" x14ac:dyDescent="0.25">
      <c r="A3" s="32" t="s">
        <v>4</v>
      </c>
      <c r="B3" s="32"/>
      <c r="C3" s="32" t="str">
        <f>'აღრიცხვის უწყისი'!E5</f>
        <v>სსიპ სახელმწიფო ქონების ეროვნული სააგენტო</v>
      </c>
      <c r="D3" s="32"/>
      <c r="E3" s="32"/>
      <c r="F3" s="32"/>
      <c r="G3" s="32"/>
    </row>
    <row r="4" spans="1:7" x14ac:dyDescent="0.25">
      <c r="A4" s="32" t="s">
        <v>5</v>
      </c>
      <c r="B4" s="32"/>
      <c r="C4" s="41">
        <f>'აღრიცხვის უწყისი'!E6</f>
        <v>0</v>
      </c>
      <c r="D4" s="41"/>
      <c r="E4" s="17" t="s">
        <v>6</v>
      </c>
      <c r="F4" s="41">
        <f>'აღრიცხვის უწყისი'!K6</f>
        <v>0</v>
      </c>
      <c r="G4" s="41"/>
    </row>
    <row r="5" spans="1:7" x14ac:dyDescent="0.25">
      <c r="A5" s="17" t="s">
        <v>141</v>
      </c>
      <c r="B5" s="15">
        <f>'აღრიცხვის უწყისი'!I8</f>
        <v>0</v>
      </c>
      <c r="C5" s="1" t="s">
        <v>110</v>
      </c>
      <c r="D5" s="41">
        <f>'აღრიცხვის უწყისი'!I9</f>
        <v>0</v>
      </c>
      <c r="E5" s="41"/>
      <c r="F5" s="41"/>
      <c r="G5" s="41"/>
    </row>
    <row r="6" spans="1:7" x14ac:dyDescent="0.25">
      <c r="A6" s="1" t="s">
        <v>142</v>
      </c>
      <c r="E6" s="32"/>
      <c r="F6" s="32"/>
      <c r="G6" s="32"/>
    </row>
    <row r="7" spans="1:7" x14ac:dyDescent="0.25">
      <c r="A7" s="4" t="s">
        <v>21</v>
      </c>
      <c r="B7" s="41">
        <f>'აღრიცხვის უწყისი'!J14</f>
        <v>434191</v>
      </c>
      <c r="C7" s="41"/>
      <c r="D7" s="4" t="s">
        <v>22</v>
      </c>
      <c r="E7" s="41">
        <f>'აღრიცხვის უწყისი'!L14</f>
        <v>4609322</v>
      </c>
      <c r="F7" s="41"/>
      <c r="G7" s="41"/>
    </row>
    <row r="8" spans="1:7" x14ac:dyDescent="0.25">
      <c r="A8" s="4" t="s">
        <v>21</v>
      </c>
      <c r="B8" s="41">
        <f>'აღრიცხვის უწყისი'!J15</f>
        <v>434208</v>
      </c>
      <c r="C8" s="41"/>
      <c r="D8" s="4" t="s">
        <v>22</v>
      </c>
      <c r="E8" s="41">
        <f>'აღრიცხვის უწყისი'!L15</f>
        <v>4609481</v>
      </c>
      <c r="F8" s="41"/>
      <c r="G8" s="41"/>
    </row>
    <row r="9" spans="1:7" x14ac:dyDescent="0.25">
      <c r="A9" s="40" t="s">
        <v>12</v>
      </c>
      <c r="B9" s="40"/>
      <c r="C9" s="41" t="str">
        <f>'აღრიცხვის უწყისი'!I11</f>
        <v>სპეციალური</v>
      </c>
      <c r="D9" s="41"/>
      <c r="E9" s="41"/>
      <c r="F9" s="41"/>
      <c r="G9" s="41"/>
    </row>
    <row r="10" spans="1:7" x14ac:dyDescent="0.25">
      <c r="A10" s="32" t="s">
        <v>143</v>
      </c>
      <c r="B10" s="32"/>
      <c r="C10" s="32"/>
      <c r="D10" s="32"/>
      <c r="E10" s="32"/>
      <c r="F10" s="32"/>
      <c r="G10" s="32"/>
    </row>
    <row r="11" spans="1:7" x14ac:dyDescent="0.25">
      <c r="A11" s="12" t="s">
        <v>144</v>
      </c>
      <c r="B11" s="38"/>
      <c r="C11" s="38"/>
      <c r="D11" s="38"/>
      <c r="E11" s="38"/>
      <c r="F11" s="38"/>
      <c r="G11" s="38"/>
    </row>
    <row r="12" spans="1:7" x14ac:dyDescent="0.25">
      <c r="A12" s="12" t="s">
        <v>145</v>
      </c>
      <c r="B12" s="38"/>
      <c r="C12" s="38"/>
      <c r="D12" s="18" t="s">
        <v>147</v>
      </c>
      <c r="E12" s="12"/>
      <c r="F12" s="18" t="s">
        <v>42</v>
      </c>
      <c r="G12" s="12"/>
    </row>
    <row r="13" spans="1:7" x14ac:dyDescent="0.25">
      <c r="A13" s="12" t="s">
        <v>146</v>
      </c>
      <c r="B13" s="38"/>
      <c r="C13" s="38"/>
      <c r="D13" s="38"/>
      <c r="E13" s="38"/>
      <c r="F13" s="38"/>
      <c r="G13" s="38"/>
    </row>
    <row r="14" spans="1:7" x14ac:dyDescent="0.25">
      <c r="A14" s="12" t="s">
        <v>145</v>
      </c>
      <c r="B14" s="38" t="s">
        <v>198</v>
      </c>
      <c r="C14" s="38"/>
      <c r="D14" s="18" t="s">
        <v>147</v>
      </c>
      <c r="E14" s="22" t="s">
        <v>199</v>
      </c>
      <c r="F14" s="18" t="s">
        <v>42</v>
      </c>
      <c r="G14" s="12">
        <v>20</v>
      </c>
    </row>
    <row r="15" spans="1:7" x14ac:dyDescent="0.25">
      <c r="A15" s="35"/>
      <c r="B15" s="35"/>
      <c r="C15" s="35"/>
      <c r="D15" s="35"/>
      <c r="E15" s="35"/>
      <c r="F15" s="35"/>
      <c r="G15" s="35"/>
    </row>
    <row r="16" spans="1:7" x14ac:dyDescent="0.25">
      <c r="A16" s="12" t="s">
        <v>148</v>
      </c>
      <c r="B16" s="38" t="s">
        <v>149</v>
      </c>
      <c r="C16" s="38"/>
      <c r="D16" s="38" t="s">
        <v>20</v>
      </c>
      <c r="E16" s="38"/>
      <c r="F16" s="38" t="s">
        <v>15</v>
      </c>
      <c r="G16" s="38"/>
    </row>
    <row r="17" spans="1:7" x14ac:dyDescent="0.25">
      <c r="A17" s="12" t="s">
        <v>144</v>
      </c>
      <c r="B17" s="12" t="s">
        <v>144</v>
      </c>
      <c r="C17" s="12" t="s">
        <v>146</v>
      </c>
      <c r="D17" s="12" t="s">
        <v>144</v>
      </c>
      <c r="E17" s="12" t="s">
        <v>146</v>
      </c>
      <c r="F17" s="12" t="s">
        <v>144</v>
      </c>
      <c r="G17" s="12" t="s">
        <v>146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80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78"/>
      <c r="B21" s="78"/>
      <c r="C21" s="78"/>
      <c r="D21" s="78"/>
      <c r="E21" s="78"/>
      <c r="F21" s="78"/>
      <c r="G21" s="78"/>
    </row>
    <row r="22" spans="1:7" x14ac:dyDescent="0.25">
      <c r="A22" s="12" t="s">
        <v>150</v>
      </c>
      <c r="B22" s="12"/>
      <c r="C22" s="12"/>
      <c r="D22" s="81"/>
      <c r="E22" s="36"/>
      <c r="F22" s="36"/>
      <c r="G22" s="82"/>
    </row>
    <row r="23" spans="1:7" x14ac:dyDescent="0.25">
      <c r="A23" s="12" t="s">
        <v>144</v>
      </c>
      <c r="B23" s="12"/>
      <c r="C23" s="12" t="s">
        <v>183</v>
      </c>
      <c r="D23" s="83"/>
      <c r="E23" s="84"/>
      <c r="F23" s="84"/>
      <c r="G23" s="85"/>
    </row>
    <row r="24" spans="1:7" x14ac:dyDescent="0.25">
      <c r="A24" s="12" t="s">
        <v>146</v>
      </c>
      <c r="B24" s="12"/>
      <c r="C24" s="12" t="s">
        <v>183</v>
      </c>
      <c r="D24" s="86"/>
      <c r="E24" s="35"/>
      <c r="F24" s="35"/>
      <c r="G24" s="87"/>
    </row>
    <row r="25" spans="1:7" x14ac:dyDescent="0.25">
      <c r="A25" s="12" t="s">
        <v>151</v>
      </c>
      <c r="B25" s="12"/>
      <c r="C25" s="12"/>
      <c r="D25" s="12"/>
      <c r="E25" s="12"/>
      <c r="F25" s="12"/>
      <c r="G25" s="12"/>
    </row>
    <row r="26" spans="1:7" x14ac:dyDescent="0.25">
      <c r="A26" s="12" t="s">
        <v>144</v>
      </c>
      <c r="B26" s="77"/>
      <c r="C26" s="78"/>
      <c r="D26" s="78"/>
      <c r="E26" s="79"/>
      <c r="F26" s="12"/>
      <c r="G26" s="12" t="s">
        <v>184</v>
      </c>
    </row>
    <row r="27" spans="1:7" x14ac:dyDescent="0.25">
      <c r="A27" s="12" t="s">
        <v>146</v>
      </c>
      <c r="B27" s="77"/>
      <c r="C27" s="78"/>
      <c r="D27" s="78"/>
      <c r="E27" s="79"/>
      <c r="F27" s="12"/>
      <c r="G27" s="12" t="s">
        <v>184</v>
      </c>
    </row>
    <row r="28" spans="1:7" x14ac:dyDescent="0.25">
      <c r="A28" s="12" t="s">
        <v>152</v>
      </c>
      <c r="B28" s="77"/>
      <c r="C28" s="78"/>
      <c r="D28" s="78"/>
      <c r="E28" s="78"/>
      <c r="F28" s="78"/>
      <c r="G28" s="79"/>
    </row>
    <row r="29" spans="1:7" x14ac:dyDescent="0.25">
      <c r="B29" s="1" t="s">
        <v>153</v>
      </c>
    </row>
    <row r="32" spans="1:7" x14ac:dyDescent="0.25">
      <c r="A32" s="32" t="s">
        <v>154</v>
      </c>
      <c r="B32" s="32"/>
      <c r="C32" s="1" t="str">
        <f>'აღრიცხვის უწყისი'!F96</f>
        <v>შ._გვიჩიანი</v>
      </c>
    </row>
    <row r="41" spans="1:7" ht="34.5" customHeight="1" x14ac:dyDescent="0.25">
      <c r="A41" s="80" t="s">
        <v>155</v>
      </c>
      <c r="B41" s="80"/>
      <c r="C41" s="80"/>
      <c r="D41" s="80"/>
      <c r="E41" s="80"/>
      <c r="F41" s="80"/>
      <c r="G41" s="80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დაქანება</vt:lpstr>
      <vt:lpstr>თანრიგი</vt:lpstr>
      <vt:lpstr>სატყეო_სამსახური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dcterms:created xsi:type="dcterms:W3CDTF">2020-05-23T10:29:09Z</dcterms:created>
  <dcterms:modified xsi:type="dcterms:W3CDTF">2020-09-11T07:14:09Z</dcterms:modified>
</cp:coreProperties>
</file>