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30" tabRatio="934" activeTab="0"/>
  </bookViews>
  <sheets>
    <sheet name=" №1-1" sheetId="1" r:id="rId1"/>
    <sheet name=" №1-2" sheetId="2" r:id="rId2"/>
    <sheet name=" №1-3" sheetId="3" r:id="rId3"/>
    <sheet name=" №1-4" sheetId="4" r:id="rId4"/>
    <sheet name="№1-5" sheetId="5" r:id="rId5"/>
    <sheet name="№1-6" sheetId="6" r:id="rId6"/>
    <sheet name=" №1-7" sheetId="7" r:id="rId7"/>
    <sheet name="№2-1" sheetId="8" r:id="rId8"/>
    <sheet name=" №2-2" sheetId="9" r:id="rId9"/>
    <sheet name="№2-3" sheetId="10" r:id="rId10"/>
    <sheet name="№3" sheetId="11" r:id="rId11"/>
    <sheet name="№4" sheetId="12" r:id="rId12"/>
    <sheet name="№5" sheetId="13" r:id="rId13"/>
    <sheet name="№6" sheetId="14" r:id="rId14"/>
  </sheets>
  <definedNames>
    <definedName name="_xlnm._FilterDatabase" localSheetId="0" hidden="1">' №1-1'!$A$7:$F$154</definedName>
    <definedName name="_xlnm._FilterDatabase" localSheetId="1" hidden="1">' №1-2'!$A$7:$F$53</definedName>
    <definedName name="_xlnm._FilterDatabase" localSheetId="2" hidden="1">' №1-3'!$A$7:$F$24</definedName>
    <definedName name="_xlnm._FilterDatabase" localSheetId="3" hidden="1">' №1-4'!$A$7:$F$32</definedName>
    <definedName name="_xlnm._FilterDatabase" localSheetId="8" hidden="1">' №2-2'!$A$7:$F$42</definedName>
    <definedName name="_xlnm._FilterDatabase" localSheetId="4" hidden="1">'№1-5'!$A$6:$F$67</definedName>
    <definedName name="_xlnm._FilterDatabase" localSheetId="5" hidden="1">'№1-6'!$A$7:$F$45</definedName>
    <definedName name="_xlnm._FilterDatabase" localSheetId="7" hidden="1">'№2-1'!$A$7:$F$47</definedName>
    <definedName name="_xlnm._FilterDatabase" localSheetId="9" hidden="1">'№2-3'!$A$6:$F$35</definedName>
    <definedName name="_xlnm._FilterDatabase" localSheetId="10" hidden="1">'№3'!$A$6:$F$34</definedName>
    <definedName name="_xlnm._FilterDatabase" localSheetId="11" hidden="1">'№4'!$A$6:$F$42</definedName>
    <definedName name="_xlnm._FilterDatabase" localSheetId="12" hidden="1">'№5'!$A$6:$F$35</definedName>
    <definedName name="_xlnm._FilterDatabase" localSheetId="13" hidden="1">'№6'!$A$6:$F$65</definedName>
    <definedName name="_xlnm.Print_Area" localSheetId="0">' №1-1'!$A$1:$F$159</definedName>
    <definedName name="_xlnm.Print_Area" localSheetId="1">' №1-2'!$A$1:$F$57</definedName>
    <definedName name="_xlnm.Print_Area" localSheetId="2">' №1-3'!$A$1:$F$28</definedName>
    <definedName name="_xlnm.Print_Area" localSheetId="3">' №1-4'!$A$1:$F$37</definedName>
    <definedName name="_xlnm.Print_Area" localSheetId="6">' №1-7'!$A$1:$F$17</definedName>
    <definedName name="_xlnm.Print_Area" localSheetId="8">' №2-2'!$A$1:$F$47</definedName>
    <definedName name="_xlnm.Print_Area" localSheetId="4">'№1-5'!$A$1:$F$73</definedName>
    <definedName name="_xlnm.Print_Area" localSheetId="5">'№1-6'!$A$1:$F$51</definedName>
    <definedName name="_xlnm.Print_Area" localSheetId="7">'№2-1'!$A$1:$F$52</definedName>
    <definedName name="_xlnm.Print_Area" localSheetId="9">'№2-3'!$A$1:$F$40</definedName>
    <definedName name="_xlnm.Print_Area" localSheetId="10">'№3'!$A$1:$F$39</definedName>
    <definedName name="_xlnm.Print_Area" localSheetId="11">'№4'!$A$1:$F$47</definedName>
    <definedName name="_xlnm.Print_Area" localSheetId="12">'№5'!$A$1:$F$40</definedName>
    <definedName name="_xlnm.Print_Area" localSheetId="13">'№6'!$A$1:$F$70</definedName>
    <definedName name="_xlnm.Print_Titles" localSheetId="0">' №1-1'!$7:$7</definedName>
    <definedName name="_xlnm.Print_Titles" localSheetId="1">' №1-2'!$7:$7</definedName>
    <definedName name="_xlnm.Print_Titles" localSheetId="2">' №1-3'!$7:$7</definedName>
    <definedName name="_xlnm.Print_Titles" localSheetId="3">' №1-4'!$7:$7</definedName>
    <definedName name="_xlnm.Print_Titles" localSheetId="6">' №1-7'!$7:$7</definedName>
    <definedName name="_xlnm.Print_Titles" localSheetId="8">' №2-2'!$7:$7</definedName>
    <definedName name="_xlnm.Print_Titles" localSheetId="4">'№1-5'!$6:$6</definedName>
    <definedName name="_xlnm.Print_Titles" localSheetId="5">'№1-6'!$7:$7</definedName>
    <definedName name="_xlnm.Print_Titles" localSheetId="9">'№2-3'!$6:$6</definedName>
    <definedName name="_xlnm.Print_Titles" localSheetId="13">'№6'!$6:$6</definedName>
  </definedNames>
  <calcPr fullCalcOnLoad="1"/>
</workbook>
</file>

<file path=xl/sharedStrings.xml><?xml version="1.0" encoding="utf-8"?>
<sst xmlns="http://schemas.openxmlformats.org/spreadsheetml/2006/main" count="1491" uniqueCount="598">
  <si>
    <t xml:space="preserve">kedlis bra </t>
  </si>
  <si>
    <t>erTi da orpolusa CamrTvelis dayeneba</t>
  </si>
  <si>
    <t>orpolusa CamrTveli</t>
  </si>
  <si>
    <t xml:space="preserve"> SromiTi danaxarji 1,15*0,139</t>
  </si>
  <si>
    <t>gamanawilebeli kolofi</t>
  </si>
  <si>
    <t>13</t>
  </si>
  <si>
    <t xml:space="preserve"> SromiTi danaxarji 1,15*0,219</t>
  </si>
  <si>
    <t>damiwebis konturis mowyoba zolovanaTi  40×4</t>
  </si>
  <si>
    <t>gaTboba</t>
  </si>
  <si>
    <t xml:space="preserve"> SromiTi danaxarji 1,15*3</t>
  </si>
  <si>
    <t xml:space="preserve"> SromiTi danaxarji 1,15*0,13</t>
  </si>
  <si>
    <t xml:space="preserve"> SromiTi danaxarji 1,15*0,253</t>
  </si>
  <si>
    <t xml:space="preserve"> SromiTi danaxarji 1,15*7</t>
  </si>
  <si>
    <t>16</t>
  </si>
  <si>
    <t>Rirebuleba (lari)</t>
  </si>
  <si>
    <t>kac.sT</t>
  </si>
  <si>
    <t>ganzomilebis erTeuli</t>
  </si>
  <si>
    <t>#</t>
  </si>
  <si>
    <t>samuSaoTa dasaxeleba</t>
  </si>
  <si>
    <t>ganz. erTeulze</t>
  </si>
  <si>
    <t>saproeqto monacemze</t>
  </si>
  <si>
    <t>1</t>
  </si>
  <si>
    <t>kubm</t>
  </si>
  <si>
    <t>saxarjTaRricxvo mogeba</t>
  </si>
  <si>
    <t>kub.m</t>
  </si>
  <si>
    <t>kvm</t>
  </si>
  <si>
    <t>tn</t>
  </si>
  <si>
    <t>7</t>
  </si>
  <si>
    <t>cali</t>
  </si>
  <si>
    <t>j a m i:</t>
  </si>
  <si>
    <t xml:space="preserve"> j a m i:</t>
  </si>
  <si>
    <t>tona</t>
  </si>
  <si>
    <t>kv.m</t>
  </si>
  <si>
    <t>zednadebi xarjebi</t>
  </si>
  <si>
    <t>2</t>
  </si>
  <si>
    <t>3</t>
  </si>
  <si>
    <t>4</t>
  </si>
  <si>
    <t xml:space="preserve"> kv.m</t>
  </si>
  <si>
    <t>5</t>
  </si>
  <si>
    <t>grZ.m</t>
  </si>
  <si>
    <t>samSeneblo samuSaoebi</t>
  </si>
  <si>
    <t>gr.m</t>
  </si>
  <si>
    <t xml:space="preserve"> SromiTi danaxarji</t>
  </si>
  <si>
    <t>10</t>
  </si>
  <si>
    <t>komp.</t>
  </si>
  <si>
    <t>8</t>
  </si>
  <si>
    <t>6</t>
  </si>
  <si>
    <t>j a m i</t>
  </si>
  <si>
    <t>kompl</t>
  </si>
  <si>
    <t xml:space="preserve"> SromiTi danaxarji 1,15*2</t>
  </si>
  <si>
    <t xml:space="preserve"> SromiTi danaxarji 1,15*0,9</t>
  </si>
  <si>
    <t>damiwebis eleqtrodi ф18 mm</t>
  </si>
  <si>
    <t xml:space="preserve"> SromiTi danaxarji 1,15*0,12</t>
  </si>
  <si>
    <t>zolovana 40×4 mm</t>
  </si>
  <si>
    <t>maT Soris: SromiTi resursi</t>
  </si>
  <si>
    <t>zednadebi xarjebi (SromiTi resursebidan)</t>
  </si>
  <si>
    <t xml:space="preserve"> SromiTi danaxarji 1,15*0,604</t>
  </si>
  <si>
    <t xml:space="preserve"> SromiTi danaxarji 1,15*0,192</t>
  </si>
  <si>
    <t>erTpolusa CamrTveli</t>
  </si>
  <si>
    <t>damiwebis kontaqtiani Stefseluri rozetis dayeneba</t>
  </si>
  <si>
    <t>Stefseluri rozeti damiwebis kontaqtiT</t>
  </si>
  <si>
    <t>komp</t>
  </si>
  <si>
    <t>14</t>
  </si>
  <si>
    <t>25</t>
  </si>
  <si>
    <t>100 kvm v.pr</t>
  </si>
  <si>
    <t>18</t>
  </si>
  <si>
    <t>23</t>
  </si>
  <si>
    <t>20</t>
  </si>
  <si>
    <t>iatakze cementis mWimis mowyoba</t>
  </si>
  <si>
    <t>19</t>
  </si>
  <si>
    <t>Sida zedapirebis SebaTqaSeba</t>
  </si>
  <si>
    <t>teritoriis keTilmowyoba</t>
  </si>
  <si>
    <t>11</t>
  </si>
  <si>
    <t>12</t>
  </si>
  <si>
    <t>gruntis ukuCayra da adgilze moSandakeba xeliT</t>
  </si>
  <si>
    <t>wyalmomarageba</t>
  </si>
  <si>
    <t xml:space="preserve"> SromiTi danaxarji 1,15*0,82</t>
  </si>
  <si>
    <t>kanalizacia</t>
  </si>
  <si>
    <t>plastmasis sakanalizacio milis gayvana _ diametriT 50 mm</t>
  </si>
  <si>
    <t>sakanalizacio plastmasis mili ф100 mm</t>
  </si>
  <si>
    <t>9</t>
  </si>
  <si>
    <t xml:space="preserve"> xelsabanis dayeneba</t>
  </si>
  <si>
    <t xml:space="preserve"> gruntis gaTxra arxSi xeliT</t>
  </si>
  <si>
    <t xml:space="preserve"> milsadenebis hidravlikuri gamocda</t>
  </si>
  <si>
    <t>17</t>
  </si>
  <si>
    <t xml:space="preserve"> eleqtrosamontaJo samuSaoebi</t>
  </si>
  <si>
    <t xml:space="preserve"> SromiTi danaxarji 1,15*5,86</t>
  </si>
  <si>
    <t xml:space="preserve"> SromiTi danaxarji 1,15*0,882</t>
  </si>
  <si>
    <t xml:space="preserve"> kedlis bris dayeneba</t>
  </si>
  <si>
    <t xml:space="preserve"> SromiTi danaxarji 1,15*0,566</t>
  </si>
  <si>
    <t xml:space="preserve"> gare inventaruli xaraCos dayeneba da daSla </t>
  </si>
  <si>
    <t xml:space="preserve"> sarini</t>
  </si>
  <si>
    <t xml:space="preserve"> samagri detalebi</t>
  </si>
  <si>
    <t>38</t>
  </si>
  <si>
    <t xml:space="preserve"> liTonis karebis SeRebva</t>
  </si>
  <si>
    <t>50</t>
  </si>
  <si>
    <t>57</t>
  </si>
  <si>
    <t>Semyvan gamanawilebeli fari avtomaturi amomrTvelebiT</t>
  </si>
  <si>
    <t>Weris sanaTis dayeneba varvarebis naTuriT</t>
  </si>
  <si>
    <t>Weris sanaTi</t>
  </si>
  <si>
    <t>sanaTi hermetuli Sesrulebis</t>
  </si>
  <si>
    <t>ori da samZarRviani eleqtro sadenebis montaJi</t>
  </si>
  <si>
    <t>damiwebis eleqtrodebis mowyoba
sigrZiT 3,0 m</t>
  </si>
  <si>
    <t xml:space="preserve">igive _ diametriT 63 mm  </t>
  </si>
  <si>
    <t>zambariani damcavi sarqveli</t>
  </si>
  <si>
    <t>avtomaturi haergamSvebis dayeneba</t>
  </si>
  <si>
    <t>Termomanometris dayeneba</t>
  </si>
  <si>
    <t>izolaciis mowyoba folgirebuli minbambiT</t>
  </si>
  <si>
    <t>saqvabe</t>
  </si>
  <si>
    <t>magistraluri eleqtro kabelebis montaJi</t>
  </si>
  <si>
    <t>sxvadasxva saxeobis iatakebis Sepirapirebis adgilebSi dekoratiuli liTonis profilis mowyoba</t>
  </si>
  <si>
    <t>iatakze maRali cveTamedegobis laminirebuli parketis dageba, sisqiT aranakleb 12 mm (Rrubelis safuZveliT da plinTusebiT)</t>
  </si>
  <si>
    <t>saxuravis orTqlizolaciis mowyoba erTi fena bituliniT sisqiT 2 mm</t>
  </si>
  <si>
    <t xml:space="preserve"> saxuravze cementis mWimis mowyoba sisqiT 50 mm</t>
  </si>
  <si>
    <t>minapaketiT Seminuli metaloplastikis framugis mowyoba</t>
  </si>
  <si>
    <t>liTonis calmxrivi furcliani Jaliuzebiani karis mowyoba</t>
  </si>
  <si>
    <t>karis da fanjris Riobebis ferdoebis SebaTqaSeba</t>
  </si>
  <si>
    <t xml:space="preserve"> iatakze xaoiani metlaxis filebis dageba</t>
  </si>
  <si>
    <t xml:space="preserve">iatakze metlaxis plinTusebis mowyoba </t>
  </si>
  <si>
    <t xml:space="preserve"> Siga zedapirebis gaumjobesebuli SeRebva </t>
  </si>
  <si>
    <t xml:space="preserve"> liTonis karis SeRebva</t>
  </si>
  <si>
    <t>gare zedapirebis SebaTqaSeba</t>
  </si>
  <si>
    <t xml:space="preserve"> gare zedapirebis gaumjobesebuli SeRebva wyalmedegi saRebaviT </t>
  </si>
  <si>
    <t>saxuravis burulis xis zedapirebis cecxldacva da antiseptireba</t>
  </si>
  <si>
    <t xml:space="preserve">zednadebi xarjebi </t>
  </si>
  <si>
    <t xml:space="preserve"> SromiTi danaxarji 1,15*0,16</t>
  </si>
  <si>
    <t xml:space="preserve"> SromiTi danaxarji 1,15*4,05</t>
  </si>
  <si>
    <t>gare ganaTebis sanaTis dayeneba</t>
  </si>
  <si>
    <t xml:space="preserve">gare ganaTebis sanaTi </t>
  </si>
  <si>
    <t>29</t>
  </si>
  <si>
    <t>41</t>
  </si>
  <si>
    <t>55</t>
  </si>
  <si>
    <t>56</t>
  </si>
  <si>
    <t xml:space="preserve">unitazis dayeneba </t>
  </si>
  <si>
    <t xml:space="preserve"> iatakze xaoiani zedapiris metlaxis filebis dageba da plinTusebis mowyoba</t>
  </si>
  <si>
    <t xml:space="preserve">samercxluris mowyoba </t>
  </si>
  <si>
    <t>sxvenze asasvleli liTonis luqis da kibis mowyoba</t>
  </si>
  <si>
    <t xml:space="preserve">feradi galvanizirebuli Tunuqis wyalmimRebi Zabris dayeneba </t>
  </si>
  <si>
    <t>22</t>
  </si>
  <si>
    <t>60</t>
  </si>
  <si>
    <t xml:space="preserve">Sida zedapirebis damuSaveba da momzadeba SesaRebad </t>
  </si>
  <si>
    <t xml:space="preserve">Sida damuSavebuli zedapirebis SeRebva </t>
  </si>
  <si>
    <t>metaloplastikis karis Casma</t>
  </si>
  <si>
    <t>fanjrebze sacremleebis mowyoba feradi faqturis galvanizirebuli TunuqiT</t>
  </si>
  <si>
    <t>Sida kibeebze aluminis qromirebuli moajiris mowyoba</t>
  </si>
  <si>
    <t>40</t>
  </si>
  <si>
    <t>49</t>
  </si>
  <si>
    <t>48</t>
  </si>
  <si>
    <t xml:space="preserve"> wyalsarinelis (Semonakirwyli) qveS gruntis Semkriveba RorRiT</t>
  </si>
  <si>
    <t xml:space="preserve"> gruntis damuSaveba xeliT</t>
  </si>
  <si>
    <t>Sveleri #14</t>
  </si>
  <si>
    <t>betonis iatakis qveS balastis safuZvelis mowyoba datkepniT</t>
  </si>
  <si>
    <t>santeqnikuri samuSaoebi</t>
  </si>
  <si>
    <t xml:space="preserve">Semyvan-gamanawilebeli faris dayeneba da momzadeba CarTvisaTvis (sampolusa avtomaturi amomrTveli 16 a-ze - 1 cali; erTpolusa avtomaturi amomrTveli 25 a-ze - 1 cali) </t>
  </si>
  <si>
    <t>magnituri gamSvebis dayeneba</t>
  </si>
  <si>
    <t>magnitogamSvebi</t>
  </si>
  <si>
    <t>CamrTvelis dayeneba</t>
  </si>
  <si>
    <t>polieTilenis milis montaJi diametriT 50 mm</t>
  </si>
  <si>
    <t xml:space="preserve"> SromiTi danaxarji 1,15*0,48</t>
  </si>
  <si>
    <t xml:space="preserve"> mili ф50 mm</t>
  </si>
  <si>
    <t xml:space="preserve"> SromiTi danaxarji 1,15*1,52</t>
  </si>
  <si>
    <t>gamwovi ventilatori</t>
  </si>
  <si>
    <t>ganaTebis sayrdeni</t>
  </si>
  <si>
    <t>1 kv-mde kabelis damaboloebeli buniki</t>
  </si>
  <si>
    <t xml:space="preserve">sakanalizacio liTonis xufi </t>
  </si>
  <si>
    <t>wyalkanalizaciis qselebi</t>
  </si>
  <si>
    <t>Tboqseli</t>
  </si>
  <si>
    <t>gare wyalkanalizaciis da Tboqselebi</t>
  </si>
  <si>
    <t xml:space="preserve">gaTbobis milsadenebis izolaciisTvis plastmasis milis-garsacmis Cadeba arxSi _ ф200 mm </t>
  </si>
  <si>
    <t>Tboqselis milsadenis izolaciis mowyoba folgirebuli minabambiT</t>
  </si>
  <si>
    <t xml:space="preserve">milsadenebze Camketi armaturis (ventili) dayeneba </t>
  </si>
  <si>
    <t>ventili radiatoris (Sesvla)</t>
  </si>
  <si>
    <t>uku ventili radiatoris</t>
  </si>
  <si>
    <t xml:space="preserve">gaTbobis plastmasis armirebuli milebis gayvana diametriT 20; 25; 40; 63 mm </t>
  </si>
  <si>
    <t>47</t>
  </si>
  <si>
    <t>58</t>
  </si>
  <si>
    <t>59</t>
  </si>
  <si>
    <t>61</t>
  </si>
  <si>
    <t>62</t>
  </si>
  <si>
    <t>63</t>
  </si>
  <si>
    <t>65</t>
  </si>
  <si>
    <t>68</t>
  </si>
  <si>
    <t>69</t>
  </si>
  <si>
    <t>70</t>
  </si>
  <si>
    <t>71</t>
  </si>
  <si>
    <t>74</t>
  </si>
  <si>
    <t>76</t>
  </si>
  <si>
    <t>79</t>
  </si>
  <si>
    <t>tixrebis daSla</t>
  </si>
  <si>
    <t>gamotexili Riobis moCarCoeba-gaZliereba liTonis elementebiT</t>
  </si>
  <si>
    <t>32</t>
  </si>
  <si>
    <t>liTonis elementebis SeRebva</t>
  </si>
  <si>
    <t>64</t>
  </si>
  <si>
    <t>66</t>
  </si>
  <si>
    <t>72</t>
  </si>
  <si>
    <t>77</t>
  </si>
  <si>
    <t>78</t>
  </si>
  <si>
    <t>88</t>
  </si>
  <si>
    <t>93</t>
  </si>
  <si>
    <t>teritoriis momzadeba gazonis mosawyobad</t>
  </si>
  <si>
    <t>kordis dageba mcenareuli gruntis SetaniT</t>
  </si>
  <si>
    <t>grZ.m arxi</t>
  </si>
  <si>
    <t>33</t>
  </si>
  <si>
    <t>81</t>
  </si>
  <si>
    <t>84</t>
  </si>
  <si>
    <t xml:space="preserve">sakanalizacio gofrirebuli milis Cadeba arxSi diametriT 150 mm </t>
  </si>
  <si>
    <t>gofrirebuli mili ф150 mm</t>
  </si>
  <si>
    <t>quro rezinis rgoliT ф150 mm</t>
  </si>
  <si>
    <t>mTavari gamanawilebeli karada mgk-1 avtomaturi amomrTvelebiT</t>
  </si>
  <si>
    <t>mTavari gamanawilebeli karada mgk-2 avtomaturi amomrTvelebiT</t>
  </si>
  <si>
    <t xml:space="preserve">Semyvan-gamanawilebeli faris dayeneba 10 jgufze avtomaturi amomrTvelebiT da momzadeba CarTvisaTvis) </t>
  </si>
  <si>
    <t xml:space="preserve"> SromiTi danaxarji 1,15*1,02</t>
  </si>
  <si>
    <t>3 naTuriani sanaTis montaJi</t>
  </si>
  <si>
    <t>3 naTuriani sanaTi</t>
  </si>
  <si>
    <t>1 naTuriani sanaTis montaJi</t>
  </si>
  <si>
    <t>1 naTuriani sanaTi</t>
  </si>
  <si>
    <t>hermetuli Sesrulebi Weris sanaTis dayeneba</t>
  </si>
  <si>
    <t>gamwovi ventilatoris montaJi - 30 vt</t>
  </si>
  <si>
    <t>kabelis damaboloebeli buniki</t>
  </si>
  <si>
    <t xml:space="preserve"> SromiTi danaxarji 1,15*0,8</t>
  </si>
  <si>
    <t>gamaZlierebeli</t>
  </si>
  <si>
    <t>spliteri</t>
  </si>
  <si>
    <t>magistrluri gamanawilebeli yuTi</t>
  </si>
  <si>
    <t xml:space="preserve"> susti denebi</t>
  </si>
  <si>
    <t xml:space="preserve">satelevizio qseli </t>
  </si>
  <si>
    <t xml:space="preserve"> satelevizio koaqsaluri kabelis  gayvana</t>
  </si>
  <si>
    <t>15</t>
  </si>
  <si>
    <t>satelevizio rozetis dayeneba</t>
  </si>
  <si>
    <t>satelevizio rozeti</t>
  </si>
  <si>
    <t>satelevizio gamanawilebeli kolofis, magistraluri gamanawilebeli yuTis da gamaZliereblis montaJi</t>
  </si>
  <si>
    <t xml:space="preserve"> gofrirebuli milis mowyoba diametriT 32 mm</t>
  </si>
  <si>
    <t xml:space="preserve"> SromiTi danaxarji 1,15*0,428</t>
  </si>
  <si>
    <t>gofrirebuli mili d32 mm</t>
  </si>
  <si>
    <t>videomeTvalyureobis sistemis kabelis  gayvana</t>
  </si>
  <si>
    <t>videomeTvalyureobis sistemis kabeli</t>
  </si>
  <si>
    <t>videokameris montaJi</t>
  </si>
  <si>
    <t>videoCamweris montaJi</t>
  </si>
  <si>
    <t>videomeTvalyureobis sistema</t>
  </si>
  <si>
    <t>gamanawileblis montaJi</t>
  </si>
  <si>
    <t xml:space="preserve">videokamera </t>
  </si>
  <si>
    <t>videoCamweri</t>
  </si>
  <si>
    <t>monitoris montaJi vinCesteriT da qselis uwyveti denis wyaroTi</t>
  </si>
  <si>
    <t>monitori vinCesteriT da uwyveti denis wyaroTi</t>
  </si>
  <si>
    <t>gare ganaTeba</t>
  </si>
  <si>
    <t>gruntis ukuCayra xeliT arxSi zedmetis moSandakebiT</t>
  </si>
  <si>
    <t xml:space="preserve"> jami:</t>
  </si>
  <si>
    <t xml:space="preserve"> sul: I samSeneblo samuSaoebi</t>
  </si>
  <si>
    <t>II. eleqtro samontaJo samuSaoebi</t>
  </si>
  <si>
    <t>kabelis Cadeba arxSi da gatareba milSi, kveTiT - 3х4 kv.mm;</t>
  </si>
  <si>
    <t>kabeli kveTiT _F 3х4 kv.mm</t>
  </si>
  <si>
    <t>eleqtro sadenebis ayvana ganaTebis boZebSi kveTiT 2х2,5 kv.mm</t>
  </si>
  <si>
    <t xml:space="preserve"> SromiTi danaxarji 1,15*0,0507</t>
  </si>
  <si>
    <t>eleqtro sadeni kveTiT 2х2,5 kv.mm</t>
  </si>
  <si>
    <t xml:space="preserve">j a m i: </t>
  </si>
  <si>
    <t xml:space="preserve"> sul: II eleqtro samontaJo samuSaoebi</t>
  </si>
  <si>
    <t>sul xarjTaRricxviT:: (I+II): samSeneblo da eleqtrosamontaJo samuSaoebi</t>
  </si>
  <si>
    <t xml:space="preserve"> ganaTebis sayrdenebis dayeneba simaRliT 3 m, saZirkvliT</t>
  </si>
  <si>
    <t>el. kabelisTvis arxSi poliqlorvinilis milis Cadeba diametriT 50 mm da kabelis mimaniSnebeli lentis mowyoba</t>
  </si>
  <si>
    <t>gare el.momarageba da Sida samoedno qseli</t>
  </si>
  <si>
    <t>arxSi kabelis gadaxurva aguriT da mimaniSnebeli lentis mowyoba</t>
  </si>
  <si>
    <t>arxSi kabelisTvis qviSis safenis da safaris mowyoba</t>
  </si>
  <si>
    <t>denmkveTi 400 a-ze dnobadi mcvelebiT</t>
  </si>
  <si>
    <t>arsebuli sp-s 0.4 kv ujredSi denmkveTis, mcvelebiT 400 a-ze dayeneba</t>
  </si>
  <si>
    <t>arsebuli sp-s kedelze aRricxvis liTonis karadis dayeneba, 380/220v 5a samfaza eleqtronuli aqtiuri el.energiis mricxveliTa da samfaza avtomaturi amomrTveliT 400 a-ze,</t>
  </si>
  <si>
    <t>liTonis karada, 380/220v 5a samfaza eleqtronuli aqtiuri el.energiis mricxveliT, samfaza avtomaturi amomrTveliT 400 a-ze</t>
  </si>
  <si>
    <t xml:space="preserve">el. kabelisTvis sqelkedliani plastmasis milis mowyoba diametriT 10 mm </t>
  </si>
  <si>
    <t>Cveulebrivi minapaketiT Seminuli metaloplastikis fanjris Casma</t>
  </si>
  <si>
    <t>minapaketiT Seminuli Weduri dekoratiuli ormxivfurcliani liTonis karis  Casma</t>
  </si>
  <si>
    <t>ormxivfurcliani liTonis karis  Casma</t>
  </si>
  <si>
    <t>`mdf~-is karis Casma</t>
  </si>
  <si>
    <t>metaloplastikis vitraJis da vitraJ-karis mowyoba</t>
  </si>
  <si>
    <t xml:space="preserve"> xis rafebis SeRebva</t>
  </si>
  <si>
    <t>Riobebis gamotexva da kedlebis daSla</t>
  </si>
  <si>
    <t xml:space="preserve"> tixris wyoba msubuqi Semavseblis betonis mcire satixre blokebiT, sisqiT 15 sm </t>
  </si>
  <si>
    <t xml:space="preserve"> tixris wyoba msubuqi Semavseblis betonis mcire satixre blokebiT, sisqiT 10 sm </t>
  </si>
  <si>
    <t xml:space="preserve">sardafSi arsebuli gruntis Senobidan gamotana da datvirTva xeliT avtoTviTmclelze </t>
  </si>
  <si>
    <t>svel wertilebSi da sardafis sarTulze (mTlianad) hidroizolaciis mowyoba erTi fena bituliniT sisqiT 3 mm</t>
  </si>
  <si>
    <t>iatakebidan arsebuli sxvadasxva fenilebis ayra safuZveliT</t>
  </si>
  <si>
    <t>iatakis safuZvelze cementis mWimis gamasworebeli fenis mowyoba</t>
  </si>
  <si>
    <t>sardafis iatakis izolaciis mowyoba eqstrudirebuli qafpolistirolis filebiT sisqiT 3 sm</t>
  </si>
  <si>
    <t>sardafis iatakze armirebuli cementis mWimis mowyoba sisqiT 40 mm</t>
  </si>
  <si>
    <t>iatakze da kibis ujredSi xaoiani zedapiris keramogranitis filebis dageba da plinTusebis mowyoba</t>
  </si>
  <si>
    <t>svel wertilebSi da sardafSi Sekiduli Weris mowyoba plastikatis profilebiT liTonis karkasiT</t>
  </si>
  <si>
    <t>Sekiduli Weris mowyoba TabaSir-muyaos filebiT liTonis karkasze</t>
  </si>
  <si>
    <t>arsebuli Sekiduli Werebis Camoxsna</t>
  </si>
  <si>
    <t>arsebuli karebis demontaJi</t>
  </si>
  <si>
    <t>arsebuli saxuravis amortizirebuli burulis daSla</t>
  </si>
  <si>
    <t>saxuravis xis sanivnive sistemis daSla</t>
  </si>
  <si>
    <t>Senobis gare da Sida kedlebidan amortizirebuli baTqaSis Camoyra</t>
  </si>
  <si>
    <t>gare da Sida kibeebidan liTonis moajirebis daSla</t>
  </si>
  <si>
    <t>Senobis saxuravqveSa arsebuli largadanis daSla</t>
  </si>
  <si>
    <t>sardafis sarTulze monoliTuri rk.betonis kibisa da filis daSla; anakrebi rk.betonis filis nawilobriv daSla</t>
  </si>
  <si>
    <t>kub.m
sivrc.
moc.</t>
  </si>
  <si>
    <t>Senobis centraluri kibis da moednis daSla</t>
  </si>
  <si>
    <t>liftis Saxtis mosawyobad gruntis damuSaveba xeliT _ Senobidan gamotana da datvirTva avtoTviTmclelze</t>
  </si>
  <si>
    <t>igive _ dasawyobebiT da ukuCayriT</t>
  </si>
  <si>
    <t>liftis Saxtis mosawyobad anakrebi rk.betonis filebis daSla</t>
  </si>
  <si>
    <t>svetebis mosawyobad arsebul rk.betonis sartyelSi budeebis amotexva</t>
  </si>
  <si>
    <t>xis sasxveno gadaxurvis mowyoba qvemodan Seficvris da sanivnivo sistemis ankerebis mowyobiT</t>
  </si>
  <si>
    <t>kv,m</t>
  </si>
  <si>
    <t>sasxveno gadaxurvis daTbuneba qafpolistirolis filebiT sisqiT 5 sm</t>
  </si>
  <si>
    <t>sasxveno gadaxurvis koWebze sasiarulo ficruli bilikebis mowyoba</t>
  </si>
  <si>
    <t>saxuravis xis sanivnive sistemis  mowyoba</t>
  </si>
  <si>
    <t>wyalsawreti mili galvanizirebuli</t>
  </si>
  <si>
    <t xml:space="preserve"> Rari galvanizirebuli</t>
  </si>
  <si>
    <t xml:space="preserve">ERaris damWeri </t>
  </si>
  <si>
    <t>galvanizirebuli Tunuqis Sekiduli tipis wyalsadinari Raris mowyoba</t>
  </si>
  <si>
    <t>galvanizirebuli feradi Tunuqis vertikaluri wyalsawreti milebis dayeneba</t>
  </si>
  <si>
    <t>liftis Saxtis saxuravze cementis mWimis mowyoba qanobiT saSualo sisqiT 50 mm</t>
  </si>
  <si>
    <t>saxuravqveSa lavgardanis Seficvra sisqiT 20 mm</t>
  </si>
  <si>
    <t>saxuravqveSa lavgardanis SeRebva</t>
  </si>
  <si>
    <t xml:space="preserve">teritoriaze amortizirebuli xeebis moWra (damkveTTan SeTanxmebiT), buCqnaris gakafva da xeebis gasxvla 2 m simaRleze </t>
  </si>
  <si>
    <t>teritoriis aRmosavleT mxares arsebuli rk.betonis Robis daSla</t>
  </si>
  <si>
    <t>centraluri gzis mxares arsebuli  amortizirebuli sayrdeni kedlis daSla</t>
  </si>
  <si>
    <t>teritoriis dasavleT mxares arsebuli mavTulbadiani xis Robis daSla</t>
  </si>
  <si>
    <t>teritoriaze arsebuli liTonis milebis Robis daSla</t>
  </si>
  <si>
    <t>gruntis gatana 7 km manZilze</t>
  </si>
  <si>
    <t>teritoriaze asfaltis safaris daSla</t>
  </si>
  <si>
    <t>teritoriaze arsebuli bilikebis, betonis safaris da bordiurebis daSla</t>
  </si>
  <si>
    <t>saniaRvre arxisTvis anakrebi rk.betonis milebis mowyoba diametriT 900 mm</t>
  </si>
  <si>
    <t xml:space="preserve">saniaRvro liTonis xufi </t>
  </si>
  <si>
    <t>karierSi mcenareuli gruntis datvirTva avtoTviTmclelze eqskavatoriT, CamCis tevadobiT 0.5 kub.m</t>
  </si>
  <si>
    <t>gruntis gatana 7-km manZilamde</t>
  </si>
  <si>
    <t>gruntis transportireba (Semotana) 10 -km manZilidan</t>
  </si>
  <si>
    <t>teritoriis nawilis +12,3 niSnulze Semotanili gruntis mosworeba meqanizirebuli wesiT</t>
  </si>
  <si>
    <t>igive xeliT</t>
  </si>
  <si>
    <t>safuZvelis mowyoba balastiT teritoriis axali konturis Sesabamisad (sisqiT 10 sm) da savali bilikebis qveS (sisqiT 20 sm)</t>
  </si>
  <si>
    <t xml:space="preserve">betonis dekoratiuli filebis, sisqiT 5 sm, dageba cement-qviSis 4 sm sisqis narevze (feri SeTanxmdes damkveTTan)   </t>
  </si>
  <si>
    <t xml:space="preserve">betonis dekoratiuli filebis, sisqiT 8 sm, dageba cement-qviSis 4 sm sisqis narevze (asfaltis adgilebSi)   </t>
  </si>
  <si>
    <t>betonis bordiurebis mowyoba kveTiT 10*20 sm</t>
  </si>
  <si>
    <t>samSeneblo nagvis gatana 7 km manZilze</t>
  </si>
  <si>
    <t>teritotiaze arsebuli rk.betonis konstruqviebis datvirTva, gatana 7 km. manZilze da dacla</t>
  </si>
  <si>
    <t>teritoriis aRmosavleT da dasavleT maxares liTonis dekoratiuli Robis mowyoba simaRliT 2 m, cokolis mowyobiT</t>
  </si>
  <si>
    <t xml:space="preserve">#1 sayrden kedelze liTonis dekoratiuli Robis mowyoba-Caankereba simaRliT 1,4 m, </t>
  </si>
  <si>
    <t>amaRlebuli kedlebis Selesva</t>
  </si>
  <si>
    <t>gruntis damuSaveba xeliT</t>
  </si>
  <si>
    <t xml:space="preserve"> armatura ф4 Вр-I biji 200х200 mm</t>
  </si>
  <si>
    <t>betonis filis morkinva</t>
  </si>
  <si>
    <t>rk.betonis filaSi Caankerebuli, feradi faqturis profilirebuli TunuqiT gadaxuruli fanCaturis mowyoba sworkuTxa kveTis foladis milebis karkasiTa da xis skamebiT, liTonis zedapirebis xis faqturiT SeRebviTa da xis zedapirebis gaaqviT</t>
  </si>
  <si>
    <t>fanCaturi da jixuri</t>
  </si>
  <si>
    <t xml:space="preserve">rk.betonis filaSi Caankerebuli metaloplastikis dacvis jixuris montaJi zomiT 2,5*2,5 </t>
  </si>
  <si>
    <t xml:space="preserve">civi wyalmomaragebis plastmasis milebis gayvana -  diametriT 20; 25; 32; 40 mm  </t>
  </si>
  <si>
    <t xml:space="preserve">igive -  diametriT 50 mm  </t>
  </si>
  <si>
    <t xml:space="preserve">igive -  diametriT 63 mm  </t>
  </si>
  <si>
    <t xml:space="preserve">milsadenze ventilis dayeneba Ду20, 25, 32 mm </t>
  </si>
  <si>
    <t>Semrevis dayeneba</t>
  </si>
  <si>
    <t>Semrevi xelsabanis</t>
  </si>
  <si>
    <t>Semrevi Sxapis</t>
  </si>
  <si>
    <t>Semrevi sarecxi Canis</t>
  </si>
  <si>
    <t xml:space="preserve">igive _ Ду 1/2"  Ду 3/8" </t>
  </si>
  <si>
    <t>27</t>
  </si>
  <si>
    <t>35</t>
  </si>
  <si>
    <t>36</t>
  </si>
  <si>
    <t>igive _ diametriT 70 da 100 mm</t>
  </si>
  <si>
    <t>sakanalizacio plastmasis mili ф70 mm</t>
  </si>
  <si>
    <t>fasonuri nawilebi ф70-100 mm</t>
  </si>
  <si>
    <t xml:space="preserve"> trapis dayeneba ф50 mm</t>
  </si>
  <si>
    <t>SxapisqveSa padonis dayeneba kabiniT</t>
  </si>
  <si>
    <t>plastmasis sakanalizacio milebis montaJi _ diametriT 100 da 150 mm</t>
  </si>
  <si>
    <t xml:space="preserve">plastmasis mili ф100/3000 mm </t>
  </si>
  <si>
    <t xml:space="preserve">plastmasis mili ф100/1000 mm </t>
  </si>
  <si>
    <t xml:space="preserve">plastmasis mili ф150/3000 mm </t>
  </si>
  <si>
    <t xml:space="preserve">plastmasis mili ф150/1000 mm </t>
  </si>
  <si>
    <t>samkapi 150/100</t>
  </si>
  <si>
    <t>gamwovi ventilatoris montaJi - ф110 mm</t>
  </si>
  <si>
    <t>gamwovi ventilatoris montaJi - ф200 mm</t>
  </si>
  <si>
    <t xml:space="preserve">cxeli wyalmomaragebis plastmasis armirebuli milebis gayvana -  diametriT 20; 25; 32; 40 mm  </t>
  </si>
  <si>
    <t xml:space="preserve">cxeli wylis milsadenebis izolaciisTvis plastmasis milis-garsacmis Cadeba arxSi _ ф200 mm </t>
  </si>
  <si>
    <t>cxeli wylis milsadenis izolaciis mowyoba folgirebuli minabambiT</t>
  </si>
  <si>
    <t>milsadenze ventilis dayeneba - diametriT 75 mm</t>
  </si>
  <si>
    <t>milebze izolaciis mowyoba ф25, 32 mm</t>
  </si>
  <si>
    <t>milebze izolaciis mowyoba ф75 mm</t>
  </si>
  <si>
    <t>armirebuli plastmasis milis montaJi diametriT 25-32-40-50 mm</t>
  </si>
  <si>
    <t>igive _ diametriT 63-75 mm</t>
  </si>
  <si>
    <t>250 000 kkal.sT simZlavris gaTbobis qvabis damontaJeba</t>
  </si>
  <si>
    <t>200 000 kkal.sT simZlavris cxeli wylis qvabis damontaJeba</t>
  </si>
  <si>
    <t>300 - l moculobis safarToebeli WurWlis damontaJeba</t>
  </si>
  <si>
    <t>sakvamle milis dayeneba qolgiT _ diametriT 200 mm</t>
  </si>
  <si>
    <t xml:space="preserve"> Cqarosnuli Tbomclelis 100 000 kkal/sT-Si damontaJeba</t>
  </si>
  <si>
    <t>sacirkulacio tumbos damontaJeba</t>
  </si>
  <si>
    <t>wylis filtris dayeneba d65 mm</t>
  </si>
  <si>
    <t xml:space="preserve">gruntis ukuCayra saZirkvlis ubeebSi da zedmeti gruntis iatakebis qveS mosworeba </t>
  </si>
  <si>
    <t>saZirkvelis horizontaluri hidroizolacia cementis xsnariT SemadgenlobiT 1:2</t>
  </si>
  <si>
    <t xml:space="preserve">Semonakirwylze cementis morkinvis mowyoba </t>
  </si>
  <si>
    <t>karis da fanjris ferdoebis SebaTqaSeba</t>
  </si>
  <si>
    <t>fanjrebisTvis xis rafebis mowyoba siganiT 25 sm</t>
  </si>
  <si>
    <t>mTavari fasadis mxares galvanizirebuli feradi Tunuqis kedliszeda (`leningradis~) tipis wyalsadinari Raris mowyoba</t>
  </si>
  <si>
    <t>arsebuli gaTbobis sistemis demontaJi da dasawyobeba (damkveTis gankargulebaSi)</t>
  </si>
  <si>
    <t>sist.</t>
  </si>
  <si>
    <t xml:space="preserve">kedlebze kafelis filebis akvra mTel simaRleze da xelsabanTan </t>
  </si>
  <si>
    <t>Sida kedlebis Selesva qviSa-cementis xsnariT</t>
  </si>
  <si>
    <t>გ.მ</t>
  </si>
  <si>
    <t>კვ.მ</t>
  </si>
  <si>
    <t>მისაწებებელი ხსნარი SH700</t>
  </si>
  <si>
    <t>კგ</t>
  </si>
  <si>
    <t>პლასტმასის დუბელი</t>
  </si>
  <si>
    <t>ცალი</t>
  </si>
  <si>
    <t>თბოსაიზოლაციო ფილებზე მაარმირებელი ბადის მოწყობა მაარმირებელი დუღაბის ფენაში ჩაძირვით</t>
  </si>
  <si>
    <t>შენობისა და კარ-ფანჯრების ღიობების წიბოებზე პოლივინილქლორიდის კუთხის პროფილების დაყენება მაარმირებული ბადით</t>
  </si>
  <si>
    <t>ფასადის ზედაპირის დაფარვა ფასადის სპეციალური დეკორატიული ბათქაშით</t>
  </si>
  <si>
    <t>ფასადის შეღებვა წყალმედეგი საღებავით</t>
  </si>
  <si>
    <t>zeZirkvlis da axlad amoSenebuli kedlebis Selesva</t>
  </si>
  <si>
    <t>arsebuli Senobis gare kedlebis damuSaveba/gadalesva fisovani cementiT</t>
  </si>
  <si>
    <t>ზეძირკვლის დაბოლოებაზე იზოლაციის საყრდენი ლითონის ჰორიზონტალური პროფილის დაყენება</t>
  </si>
  <si>
    <t>გრძ.მ</t>
  </si>
  <si>
    <t>კარ-ფანჯრების ღიობების გარე გვერდულებზე თბოსაიზოლაციო EPS-ის ანმ ანალოგიოური ფილების  (20-22 კგ/მ3 სიმკვრივის) სისქით 2 სმ გაკვრა მისაწებებელ ხსნარზე</t>
  </si>
  <si>
    <t>aivnebze, gare kibeebze da pandusze aluminis qromirebuli moajiris mowyoba</t>
  </si>
  <si>
    <t>winafris mowyoba polikarbonatis feniliT, zomiT 2,75*1,65 m, liTonis konstruqciaze kedelSi CaankerebiT</t>
  </si>
  <si>
    <t>winafris mowyoba Tunuqis buruliT, zomiT 2,4*1,2 m</t>
  </si>
  <si>
    <t>gare kibeebis da pandusis mopirkeTeba monoliTuri mozaikiT</t>
  </si>
  <si>
    <t>Senobis gare kedelze martivi tipis qafplastis karnizis mowyoba simaRliT 30 sm</t>
  </si>
  <si>
    <t>zeZirkvlis SeRebva naSxefiT</t>
  </si>
  <si>
    <t>Sida, gare kibeebisTvis da pandusisTvis gruntis damuSaveba xeliT</t>
  </si>
  <si>
    <t>sakanalizacio Webis moyvana saproeqto niSnulamde</t>
  </si>
  <si>
    <t>saevakuacio kibeebze liTonis moajiris mowyoba</t>
  </si>
  <si>
    <t>gare kedlebidan ondolinis da Tunuqis furclebis moxsna</t>
  </si>
  <si>
    <t>arsebuli sakvamle milis (ф630 mm, simaRle 22 m) demontaJi da dasawyobeba</t>
  </si>
  <si>
    <t>Senobis win arsebuli rk.betonis auzis da usaxuri nagebobebis daSla saqvabis CaTvliT</t>
  </si>
  <si>
    <t>arsebuli saevakuacio liTonis kibis dazianebuli elementebis (safexurebi, baqnebi, moajirebi) demontaJi</t>
  </si>
  <si>
    <t>liTonis mili</t>
  </si>
  <si>
    <t>daRaruli liTonis furceli</t>
  </si>
  <si>
    <t>ventilaciis samuSaoebi</t>
  </si>
  <si>
    <t>ZiriTadi Senoba</t>
  </si>
  <si>
    <t>Sida santeqnikuri samuSaoebi</t>
  </si>
  <si>
    <t>ф250 mm wriuli kveTis haersataris mowyoba (fasonuri nawilebiT) moTuTiebuli Tunuqis furclebiT, sisqiT aranakleb 0,5 mm</t>
  </si>
  <si>
    <t>trapeciis formis samzareulos gamwovi qolgis mowyoba aranakleb 0,7 mm sisqis uJangavi liTonis furclidan, maqsimaluri zomiT 1,2х2,1х0,5 m</t>
  </si>
  <si>
    <t xml:space="preserve">WurWlis sarecxi Canis damzadeba da liTonis sayrdenebze montaJi aranakleb 1 mm sisqis uJangavi liTonis furclidan, gegmaSi zomiT 1,1х1,1 m, muSa kveTiT 0,9х0,9х0,4 m </t>
  </si>
  <si>
    <t>vertikaluri transporti, danadgari, inventari</t>
  </si>
  <si>
    <t>samgzavro lifti 5 gaCerebaze, tvirTamweobiT 400 kg; siCqare 1 m/wm</t>
  </si>
  <si>
    <t>sawevela erT gaCerebaze</t>
  </si>
  <si>
    <t>sarecxi manqana 7 kg-ze</t>
  </si>
  <si>
    <t>samacivro kamera (sendviC paneli 12-14 sm, hermetuli kari) danadgariT</t>
  </si>
  <si>
    <t>derefnebSi aluminis qromirebuli saxeluris mowyoba</t>
  </si>
  <si>
    <t>28</t>
  </si>
  <si>
    <t>30</t>
  </si>
  <si>
    <t>31</t>
  </si>
  <si>
    <t>34</t>
  </si>
  <si>
    <t>37</t>
  </si>
  <si>
    <t>73</t>
  </si>
  <si>
    <t>75</t>
  </si>
  <si>
    <t>85</t>
  </si>
  <si>
    <t>86</t>
  </si>
  <si>
    <t>89</t>
  </si>
  <si>
    <t>90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</si>
  <si>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</si>
  <si>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</si>
  <si>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</si>
  <si>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</si>
  <si>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</si>
  <si>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</si>
  <si>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</si>
  <si>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</si>
  <si>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</si>
  <si>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</si>
  <si>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</si>
  <si>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</si>
  <si>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 xml:space="preserve">daSlis Sedegad warmoqmnili samSeneblo nagvis datvirTva xeliT avtoTviTmclelze </t>
  </si>
  <si>
    <t>42</t>
  </si>
  <si>
    <t>24</t>
  </si>
  <si>
    <t>26</t>
  </si>
  <si>
    <t>44</t>
  </si>
  <si>
    <t xml:space="preserve"> rbili saxuravis mowyoba sami fena bituliniT </t>
  </si>
  <si>
    <t>saxuravis da liftis Saxtis saxuravzeda kedlebis burulis mowyoba profilirebuli feradi galvanizirebuli liTonis furclebiT</t>
  </si>
  <si>
    <r>
      <t>mili plastmasis</t>
    </r>
    <r>
      <rPr>
        <sz val="10"/>
        <rFont val="Arial"/>
        <family val="2"/>
      </rPr>
      <t xml:space="preserve"> Dy 20 </t>
    </r>
    <r>
      <rPr>
        <sz val="10"/>
        <rFont val="AcadNusx"/>
        <family val="0"/>
      </rPr>
      <t>mm</t>
    </r>
  </si>
  <si>
    <r>
      <t>mili plastmasis</t>
    </r>
    <r>
      <rPr>
        <sz val="10"/>
        <rFont val="Arial"/>
        <family val="2"/>
      </rPr>
      <t xml:space="preserve"> Dy 25 </t>
    </r>
    <r>
      <rPr>
        <sz val="10"/>
        <rFont val="AcadNusx"/>
        <family val="0"/>
      </rPr>
      <t>mm</t>
    </r>
  </si>
  <si>
    <r>
      <t>mili plastmasis</t>
    </r>
    <r>
      <rPr>
        <sz val="10"/>
        <rFont val="Arial"/>
        <family val="2"/>
      </rPr>
      <t xml:space="preserve"> Dy 32 </t>
    </r>
    <r>
      <rPr>
        <sz val="10"/>
        <rFont val="AcadNusx"/>
        <family val="0"/>
      </rPr>
      <t>mm</t>
    </r>
  </si>
  <si>
    <r>
      <t>mili plastmasis</t>
    </r>
    <r>
      <rPr>
        <sz val="10"/>
        <rFont val="Arial"/>
        <family val="2"/>
      </rPr>
      <t xml:space="preserve"> Dy 40 </t>
    </r>
    <r>
      <rPr>
        <sz val="10"/>
        <rFont val="AcadNusx"/>
        <family val="0"/>
      </rPr>
      <t>mm</t>
    </r>
  </si>
  <si>
    <r>
      <t>fitingi</t>
    </r>
    <r>
      <rPr>
        <sz val="10"/>
        <rFont val="Arial"/>
        <family val="2"/>
      </rPr>
      <t xml:space="preserve"> Dy 20-32  </t>
    </r>
    <r>
      <rPr>
        <sz val="10"/>
        <rFont val="AcadNusx"/>
        <family val="0"/>
      </rPr>
      <t>mm</t>
    </r>
  </si>
  <si>
    <r>
      <t>mili plastmasis</t>
    </r>
    <r>
      <rPr>
        <sz val="10"/>
        <rFont val="Arial"/>
        <family val="2"/>
      </rPr>
      <t xml:space="preserve"> Dy 50 </t>
    </r>
    <r>
      <rPr>
        <sz val="10"/>
        <rFont val="AcadNusx"/>
        <family val="0"/>
      </rPr>
      <t>mm</t>
    </r>
  </si>
  <si>
    <r>
      <t>fitingi</t>
    </r>
    <r>
      <rPr>
        <sz val="10"/>
        <rFont val="Arial"/>
        <family val="2"/>
      </rPr>
      <t xml:space="preserve"> Dy 32-63  </t>
    </r>
    <r>
      <rPr>
        <sz val="10"/>
        <rFont val="AcadNusx"/>
        <family val="0"/>
      </rPr>
      <t>mm</t>
    </r>
  </si>
  <si>
    <r>
      <t>mili plastmasis armirebuli</t>
    </r>
    <r>
      <rPr>
        <sz val="10"/>
        <rFont val="Arial"/>
        <family val="2"/>
      </rPr>
      <t xml:space="preserve"> Dy 20 </t>
    </r>
    <r>
      <rPr>
        <sz val="10"/>
        <rFont val="AcadNusx"/>
        <family val="0"/>
      </rPr>
      <t>mm</t>
    </r>
  </si>
  <si>
    <r>
      <t>mili plastmasis armirebuli</t>
    </r>
    <r>
      <rPr>
        <sz val="10"/>
        <rFont val="Arial"/>
        <family val="2"/>
      </rPr>
      <t xml:space="preserve"> Dy 25 </t>
    </r>
    <r>
      <rPr>
        <sz val="10"/>
        <rFont val="AcadNusx"/>
        <family val="0"/>
      </rPr>
      <t>mm</t>
    </r>
  </si>
  <si>
    <r>
      <t>mili plastmasis armirebuli</t>
    </r>
    <r>
      <rPr>
        <sz val="10"/>
        <rFont val="Arial"/>
        <family val="2"/>
      </rPr>
      <t xml:space="preserve"> Dy 32 </t>
    </r>
    <r>
      <rPr>
        <sz val="10"/>
        <rFont val="AcadNusx"/>
        <family val="0"/>
      </rPr>
      <t>mm</t>
    </r>
  </si>
  <si>
    <r>
      <t>mili plastmasis armirebuli</t>
    </r>
    <r>
      <rPr>
        <sz val="10"/>
        <rFont val="Arial"/>
        <family val="2"/>
      </rPr>
      <t xml:space="preserve"> Dy 40 </t>
    </r>
    <r>
      <rPr>
        <sz val="10"/>
        <rFont val="AcadNusx"/>
        <family val="0"/>
      </rPr>
      <t>mm</t>
    </r>
  </si>
  <si>
    <r>
      <t>mili plastmasis armirebuli</t>
    </r>
    <r>
      <rPr>
        <sz val="10"/>
        <rFont val="Arial"/>
        <family val="2"/>
      </rPr>
      <t xml:space="preserve"> Dy 50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</si>
  <si>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Arial"/>
        <family val="2"/>
      </rPr>
      <t xml:space="preserve"> Dy 20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</si>
  <si>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Arial"/>
        <family val="2"/>
      </rPr>
      <t xml:space="preserve"> Dy 25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</si>
  <si>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Arial"/>
        <family val="2"/>
      </rPr>
      <t xml:space="preserve"> Dy 32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</si>
  <si>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Arial"/>
        <family val="2"/>
      </rPr>
      <t xml:space="preserve"> Dy 3/8"</t>
    </r>
  </si>
  <si>
    <r>
      <t xml:space="preserve">ventili </t>
    </r>
    <r>
      <rPr>
        <sz val="10"/>
        <rFont val="Arial"/>
        <family val="2"/>
      </rPr>
      <t xml:space="preserve"> Dy 1/2"</t>
    </r>
  </si>
  <si>
    <r>
      <t xml:space="preserve">liftis Saxtis monoliTuri rk.betonis saZirkvlis filis mowyoba klasiT </t>
    </r>
    <r>
      <rPr>
        <b/>
        <sz val="10"/>
        <rFont val="Arial"/>
        <family val="2"/>
      </rPr>
      <t>B20</t>
    </r>
  </si>
  <si>
    <r>
      <t xml:space="preserve">betoni </t>
    </r>
    <r>
      <rPr>
        <sz val="10"/>
        <rFont val="Arial"/>
        <family val="2"/>
      </rPr>
      <t>B20</t>
    </r>
  </si>
  <si>
    <r>
      <t xml:space="preserve">liftis Saxtis monoliTuri rk.betonis kedlis da filis mowyoba klasiT </t>
    </r>
    <r>
      <rPr>
        <b/>
        <sz val="10"/>
        <rFont val="Arial Cyr"/>
        <family val="2"/>
      </rPr>
      <t>B20</t>
    </r>
  </si>
  <si>
    <r>
      <t xml:space="preserve">daSenebisTvis monoliTuri rk.betonis svetebis mowyoba klasiT </t>
    </r>
    <r>
      <rPr>
        <b/>
        <sz val="10"/>
        <rFont val="Arial"/>
        <family val="2"/>
      </rPr>
      <t>B20</t>
    </r>
  </si>
  <si>
    <r>
      <t xml:space="preserve">daSenebisTvis monoliTuri rk.betonis koWis mowyoba _ klasiT </t>
    </r>
    <r>
      <rPr>
        <b/>
        <sz val="10"/>
        <rFont val="Arial"/>
        <family val="2"/>
      </rPr>
      <t>B20</t>
    </r>
  </si>
  <si>
    <r>
      <t xml:space="preserve">daSenebisTvis monoliTuri rk.betonis kibis mowyoba klasiT </t>
    </r>
    <r>
      <rPr>
        <b/>
        <sz val="10"/>
        <rFont val="Arial"/>
        <family val="2"/>
      </rPr>
      <t>B20</t>
    </r>
  </si>
  <si>
    <r>
      <t xml:space="preserve">Sida, gare kibeebisTvis da pandusisTvis monoliTuri betonis saZirkvlis mowyoba klasiT </t>
    </r>
    <r>
      <rPr>
        <b/>
        <sz val="10"/>
        <rFont val="Arial"/>
        <family val="2"/>
      </rPr>
      <t>B10</t>
    </r>
  </si>
  <si>
    <r>
      <t xml:space="preserve">betoni </t>
    </r>
    <r>
      <rPr>
        <sz val="10"/>
        <rFont val="Arial"/>
        <family val="2"/>
      </rPr>
      <t>B10</t>
    </r>
  </si>
  <si>
    <r>
      <t xml:space="preserve">monoliTuri betonis zeZirkvlis mowyoba - klasiT </t>
    </r>
    <r>
      <rPr>
        <b/>
        <sz val="10"/>
        <rFont val="Arial"/>
        <family val="2"/>
      </rPr>
      <t>B10</t>
    </r>
  </si>
  <si>
    <r>
      <t xml:space="preserve">monoliTuri betonis pandusis mowyoba - klasiT </t>
    </r>
    <r>
      <rPr>
        <b/>
        <sz val="10"/>
        <rFont val="Arial"/>
        <family val="2"/>
      </rPr>
      <t>B10</t>
    </r>
  </si>
  <si>
    <r>
      <t xml:space="preserve">monoliTuri rk.betonis koWis mowyoba _ klasiT </t>
    </r>
    <r>
      <rPr>
        <b/>
        <sz val="10"/>
        <rFont val="Arial"/>
        <family val="2"/>
      </rPr>
      <t>B20</t>
    </r>
  </si>
  <si>
    <r>
      <t xml:space="preserve">monoliTuri rk.betonis filis mowyoba klasiT </t>
    </r>
    <r>
      <rPr>
        <b/>
        <sz val="10"/>
        <rFont val="Arial"/>
        <family val="2"/>
      </rPr>
      <t>B20</t>
    </r>
    <r>
      <rPr>
        <b/>
        <sz val="10"/>
        <rFont val="AcadNusx"/>
        <family val="0"/>
      </rPr>
      <t xml:space="preserve"> </t>
    </r>
  </si>
  <si>
    <r>
      <t xml:space="preserve">monoliTuri rk.betonis kibis mowyoba klasiT </t>
    </r>
    <r>
      <rPr>
        <b/>
        <sz val="10"/>
        <rFont val="Arial"/>
        <family val="2"/>
      </rPr>
      <t>B20</t>
    </r>
  </si>
  <si>
    <r>
      <t xml:space="preserve">sardafis sarTulis doneze monoliTuri rk.betonis kibis mowyoba klasiT </t>
    </r>
    <r>
      <rPr>
        <b/>
        <sz val="10"/>
        <rFont val="Arial"/>
        <family val="2"/>
      </rPr>
      <t>B20</t>
    </r>
  </si>
  <si>
    <r>
      <t xml:space="preserve">pandusis da mTavari Sesasvlelis kibis qveS kedlis wyobisaTvis monoliTuri betonis lenturi saZirkvlis mowyoba klasiT </t>
    </r>
    <r>
      <rPr>
        <b/>
        <sz val="10"/>
        <rFont val="Arial"/>
        <family val="2"/>
      </rPr>
      <t>B10</t>
    </r>
  </si>
  <si>
    <r>
      <t xml:space="preserve"> rbili saxuravis mowyoba gverdebze CamosvlebiT ori fena bituliniT (I fena _ </t>
    </r>
    <r>
      <rPr>
        <b/>
        <sz val="10"/>
        <rFont val="Arial Cyr"/>
        <family val="2"/>
      </rPr>
      <t xml:space="preserve">δ=3 </t>
    </r>
    <r>
      <rPr>
        <b/>
        <sz val="10"/>
        <rFont val="AcadNusx"/>
        <family val="0"/>
      </rPr>
      <t xml:space="preserve">mm; II fena _ moxreSili </t>
    </r>
    <r>
      <rPr>
        <b/>
        <sz val="10"/>
        <rFont val="Arial Cyr"/>
        <family val="2"/>
      </rPr>
      <t>δ=</t>
    </r>
    <r>
      <rPr>
        <b/>
        <sz val="10"/>
        <rFont val="AcadNusx"/>
        <family val="0"/>
      </rPr>
      <t xml:space="preserve">4 mm)   </t>
    </r>
  </si>
  <si>
    <r>
      <t xml:space="preserve">bitulini </t>
    </r>
    <r>
      <rPr>
        <sz val="10"/>
        <rFont val="Arial Cyr"/>
        <family val="2"/>
      </rPr>
      <t xml:space="preserve">δ=2.7 </t>
    </r>
    <r>
      <rPr>
        <sz val="10"/>
        <rFont val="AcadNusx"/>
        <family val="0"/>
      </rPr>
      <t>mm</t>
    </r>
  </si>
  <si>
    <r>
      <t xml:space="preserve">bitulini </t>
    </r>
    <r>
      <rPr>
        <sz val="10"/>
        <rFont val="Arial Cyr"/>
        <family val="2"/>
      </rPr>
      <t xml:space="preserve">δ=3.5 </t>
    </r>
    <r>
      <rPr>
        <sz val="10"/>
        <rFont val="AcadNusx"/>
        <family val="0"/>
      </rPr>
      <t>mm moxreSili</t>
    </r>
  </si>
  <si>
    <r>
      <t xml:space="preserve">monoliTuri rk.betonis zRudarebis mowyoba klasiT </t>
    </r>
    <r>
      <rPr>
        <b/>
        <sz val="10"/>
        <rFont val="Arial"/>
        <family val="2"/>
      </rPr>
      <t>B20</t>
    </r>
  </si>
  <si>
    <r>
      <t xml:space="preserve">saevakuacio liTonis kibeebis aRdgena da moyvana saproeqto mdgomareobaSi (liTonis mili ф100 mm - 0,15 tn; Sveleri #14 - 0,275 tn, daRaruli liTonis furceli </t>
    </r>
    <r>
      <rPr>
        <b/>
        <sz val="10"/>
        <rFont val="Arial"/>
        <family val="2"/>
      </rPr>
      <t>δ</t>
    </r>
    <r>
      <rPr>
        <b/>
        <sz val="10"/>
        <rFont val="AcadNusx"/>
        <family val="0"/>
      </rPr>
      <t>5 mm - 1,68 tn)</t>
    </r>
  </si>
  <si>
    <r>
      <t>კედლებზე თბოსაიზოლაციო EPS-ის ან ანალოგიური ფილების  (20-22 კგ/მ</t>
    </r>
    <r>
      <rPr>
        <b/>
        <vertAlign val="superscript"/>
        <sz val="9"/>
        <rFont val="Calibri"/>
        <family val="2"/>
      </rPr>
      <t>3</t>
    </r>
    <r>
      <rPr>
        <b/>
        <sz val="9"/>
        <rFont val="Calibri"/>
        <family val="2"/>
      </rPr>
      <t xml:space="preserve"> სიმკვრივის) სისქით 3 სმ გაკვრა მისაწებებელ ხსნარზე</t>
    </r>
  </si>
  <si>
    <r>
      <t xml:space="preserve">თბოსაიზოლაციო EPS-ის ფილები </t>
    </r>
    <r>
      <rPr>
        <sz val="9"/>
        <rFont val="Calibri"/>
        <family val="2"/>
      </rPr>
      <t>δ=30 მმ</t>
    </r>
  </si>
  <si>
    <r>
      <t xml:space="preserve">თბოსაიზოლაციო EPS-ის ფილები </t>
    </r>
    <r>
      <rPr>
        <sz val="9"/>
        <rFont val="Calibri"/>
        <family val="2"/>
      </rPr>
      <t>δ=20 მმ</t>
    </r>
  </si>
  <si>
    <r>
      <t>მ</t>
    </r>
    <r>
      <rPr>
        <b/>
        <vertAlign val="superscript"/>
        <sz val="9"/>
        <rFont val="Calibri"/>
        <family val="2"/>
      </rPr>
      <t>2</t>
    </r>
  </si>
  <si>
    <r>
      <t>muxli ф100 mm/90</t>
    </r>
    <r>
      <rPr>
        <sz val="10"/>
        <rFont val="Arial"/>
        <family val="2"/>
      </rPr>
      <t>º</t>
    </r>
  </si>
  <si>
    <r>
      <t>samzareulos dabali xmauris donis arxuli centridanuli gamwovi ventilatoris montaJi _ Ф250 mm, 1100 m</t>
    </r>
    <r>
      <rPr>
        <b/>
        <sz val="10"/>
        <rFont val="Calibri"/>
        <family val="2"/>
      </rPr>
      <t>³</t>
    </r>
    <r>
      <rPr>
        <b/>
        <sz val="10"/>
        <rFont val="AcadNusx"/>
        <family val="0"/>
      </rPr>
      <t>/sT, 185</t>
    </r>
    <r>
      <rPr>
        <b/>
        <sz val="10"/>
        <rFont val="Cambria"/>
        <family val="1"/>
      </rPr>
      <t>w, 500 pa</t>
    </r>
  </si>
  <si>
    <r>
      <rPr>
        <b/>
        <sz val="10"/>
        <rFont val="Arial"/>
        <family val="2"/>
      </rPr>
      <t xml:space="preserve">22PKKP-600 </t>
    </r>
    <r>
      <rPr>
        <b/>
        <sz val="10"/>
        <rFont val="AcadNusx"/>
        <family val="0"/>
      </rPr>
      <t>tipis foladis paneluri radiatoris dayeneba</t>
    </r>
  </si>
  <si>
    <r>
      <t xml:space="preserve">foladis paneluri radiatori </t>
    </r>
    <r>
      <rPr>
        <sz val="10"/>
        <rFont val="Cambria"/>
        <family val="1"/>
      </rPr>
      <t xml:space="preserve"> H</t>
    </r>
    <r>
      <rPr>
        <sz val="10"/>
        <rFont val="AcadNusx"/>
        <family val="0"/>
      </rPr>
      <t>60 sm</t>
    </r>
  </si>
  <si>
    <r>
      <t>mili plastmasis armirebuli</t>
    </r>
    <r>
      <rPr>
        <sz val="10"/>
        <rFont val="Arial"/>
        <family val="2"/>
      </rPr>
      <t xml:space="preserve"> Dy 63 </t>
    </r>
    <r>
      <rPr>
        <sz val="10"/>
        <rFont val="AcadNusx"/>
        <family val="0"/>
      </rPr>
      <t>mm</t>
    </r>
  </si>
  <si>
    <r>
      <t>mili plastmasis armirebuli</t>
    </r>
    <r>
      <rPr>
        <sz val="10"/>
        <rFont val="Arial"/>
        <family val="2"/>
      </rPr>
      <t xml:space="preserve"> Dy 75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</si>
  <si>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Arial"/>
        <family val="2"/>
      </rPr>
      <t xml:space="preserve"> Dy 75 </t>
    </r>
    <r>
      <rPr>
        <sz val="10"/>
        <rFont val="AcadNusx"/>
        <family val="0"/>
      </rPr>
      <t>mm</t>
    </r>
  </si>
  <si>
    <r>
      <t>izolacia</t>
    </r>
    <r>
      <rPr>
        <sz val="10"/>
        <rFont val="Arial"/>
        <family val="2"/>
      </rPr>
      <t xml:space="preserve"> D 25 </t>
    </r>
    <r>
      <rPr>
        <sz val="10"/>
        <rFont val="AcadNusx"/>
        <family val="0"/>
      </rPr>
      <t>mm</t>
    </r>
  </si>
  <si>
    <r>
      <t>izolacia</t>
    </r>
    <r>
      <rPr>
        <sz val="10"/>
        <rFont val="Arial"/>
        <family val="2"/>
      </rPr>
      <t xml:space="preserve"> D 32 </t>
    </r>
    <r>
      <rPr>
        <sz val="10"/>
        <rFont val="AcadNusx"/>
        <family val="0"/>
      </rPr>
      <t>mm</t>
    </r>
  </si>
  <si>
    <r>
      <t>mTavari gamanawilebeli karadis (mgk-1) dayeneba (Semyvanze 3</t>
    </r>
    <r>
      <rPr>
        <b/>
        <sz val="10"/>
        <rFont val="Cambria"/>
        <family val="1"/>
      </rPr>
      <t>P250</t>
    </r>
    <r>
      <rPr>
        <b/>
        <sz val="10"/>
        <rFont val="AcadNusx"/>
        <family val="0"/>
      </rPr>
      <t xml:space="preserve"> a da gamavali 8 c avtomaturi amomrTveli) da momzadeba CarTvisaTvis</t>
    </r>
  </si>
  <si>
    <r>
      <t>mTavari gamanawilebeli karadis (mgk-2) dayeneba (Semyvanze 3</t>
    </r>
    <r>
      <rPr>
        <b/>
        <sz val="10"/>
        <rFont val="Cambria"/>
        <family val="1"/>
      </rPr>
      <t>P125</t>
    </r>
    <r>
      <rPr>
        <b/>
        <sz val="10"/>
        <rFont val="AcadNusx"/>
        <family val="0"/>
      </rPr>
      <t xml:space="preserve"> a da gamavali 5 c avtomaturi amomrTveli) da momzadeba CarTvisaTvis</t>
    </r>
  </si>
  <si>
    <r>
      <t>orZarRva spilenZis sadeni 2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</si>
  <si>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r>
      <t>samZarRva spilenZis sadeni 3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</si>
  <si>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r>
      <t>spilenZis kabeli 3×4 mm</t>
    </r>
    <r>
      <rPr>
        <sz val="10"/>
        <rFont val="Arial"/>
        <family val="2"/>
      </rPr>
      <t>²</t>
    </r>
  </si>
  <si>
    <r>
      <t>spilenZis kabeli 3×6 mm</t>
    </r>
    <r>
      <rPr>
        <sz val="10"/>
        <rFont val="Arial"/>
        <family val="2"/>
      </rPr>
      <t>²</t>
    </r>
  </si>
  <si>
    <r>
      <t>spilenZis kabeli 5×6 mm</t>
    </r>
    <r>
      <rPr>
        <sz val="10"/>
        <rFont val="Arial"/>
        <family val="2"/>
      </rPr>
      <t>²</t>
    </r>
  </si>
  <si>
    <r>
      <t>spilenZis kabeli 5×10 mm</t>
    </r>
    <r>
      <rPr>
        <sz val="10"/>
        <rFont val="Arial"/>
        <family val="2"/>
      </rPr>
      <t>²</t>
    </r>
  </si>
  <si>
    <r>
      <t>spilenZis kabeli 5×16 mm</t>
    </r>
    <r>
      <rPr>
        <sz val="10"/>
        <rFont val="Arial"/>
        <family val="2"/>
      </rPr>
      <t>²</t>
    </r>
  </si>
  <si>
    <r>
      <t>spilenZis kabeli 5×25 mm</t>
    </r>
    <r>
      <rPr>
        <sz val="10"/>
        <rFont val="Arial"/>
        <family val="2"/>
      </rPr>
      <t>²</t>
    </r>
  </si>
  <si>
    <r>
      <t>aluminis ZarRviani kabeli 5×6 mm</t>
    </r>
    <r>
      <rPr>
        <sz val="10"/>
        <rFont val="Arial"/>
        <family val="2"/>
      </rPr>
      <t>²</t>
    </r>
  </si>
  <si>
    <r>
      <t xml:space="preserve"> koaqsaluri kabeli </t>
    </r>
    <r>
      <rPr>
        <sz val="9"/>
        <rFont val="Cambria"/>
        <family val="1"/>
      </rPr>
      <t>RG-11</t>
    </r>
  </si>
  <si>
    <r>
      <t xml:space="preserve"> koaqsaluri kabeli </t>
    </r>
    <r>
      <rPr>
        <sz val="9"/>
        <rFont val="Cambria"/>
        <family val="1"/>
      </rPr>
      <t>RG-6</t>
    </r>
  </si>
  <si>
    <r>
      <t xml:space="preserve">monoliTuri betonis lenturi saZirkvlis mowyoba klasiT </t>
    </r>
    <r>
      <rPr>
        <b/>
        <sz val="10"/>
        <rFont val="Arial"/>
        <family val="2"/>
      </rPr>
      <t>B12,5</t>
    </r>
  </si>
  <si>
    <r>
      <t xml:space="preserve">monoliTuri rk.betonis gulanebis mowyoba klasiT </t>
    </r>
    <r>
      <rPr>
        <b/>
        <sz val="10"/>
        <rFont val="Arial"/>
        <family val="2"/>
      </rPr>
      <t>B20</t>
    </r>
  </si>
  <si>
    <r>
      <t xml:space="preserve">monoliTuri rk.betonis sartyelis mowyoba klasiT </t>
    </r>
    <r>
      <rPr>
        <b/>
        <sz val="10"/>
        <rFont val="Arial"/>
        <family val="2"/>
      </rPr>
      <t>B20</t>
    </r>
  </si>
  <si>
    <r>
      <t xml:space="preserve">monoliTuri rk.betonis gadaxurvis filis mowyoba klasiT </t>
    </r>
    <r>
      <rPr>
        <b/>
        <sz val="10"/>
        <rFont val="Arial"/>
        <family val="2"/>
      </rPr>
      <t>B20</t>
    </r>
    <r>
      <rPr>
        <b/>
        <sz val="10"/>
        <rFont val="AcadNusx"/>
        <family val="0"/>
      </rPr>
      <t xml:space="preserve"> </t>
    </r>
  </si>
  <si>
    <r>
      <t xml:space="preserve">betonis iatakis momzadebis mowyoba danadgarebis adgilebis CaRrmavebis gaTvaliswinebiT _  klasiT </t>
    </r>
    <r>
      <rPr>
        <b/>
        <sz val="10"/>
        <rFont val="Arial"/>
        <family val="2"/>
      </rPr>
      <t>B12,5</t>
    </r>
  </si>
  <si>
    <r>
      <t xml:space="preserve">betonis wyalsarinelis (Semonakirwylis)  mowyoba siganiT 70 sm, sisqiT 10 sm, klasiT </t>
    </r>
    <r>
      <rPr>
        <b/>
        <sz val="10"/>
        <rFont val="Arial"/>
        <family val="2"/>
      </rPr>
      <t>B7,5</t>
    </r>
  </si>
  <si>
    <r>
      <t xml:space="preserve">bunebrivi airis sanTuris _ </t>
    </r>
    <r>
      <rPr>
        <b/>
        <sz val="10"/>
        <rFont val="Calibri"/>
        <family val="2"/>
      </rPr>
      <t xml:space="preserve">NG240 </t>
    </r>
    <r>
      <rPr>
        <b/>
        <sz val="10"/>
        <rFont val="AcadNusx"/>
        <family val="0"/>
      </rPr>
      <t>damontaJeba</t>
    </r>
  </si>
  <si>
    <r>
      <t>cxeli wylis sacirkulacio tumbo</t>
    </r>
    <r>
      <rPr>
        <sz val="10"/>
        <rFont val="Cambria"/>
        <family val="1"/>
      </rPr>
      <t xml:space="preserve"> UPS</t>
    </r>
    <r>
      <rPr>
        <sz val="10"/>
        <rFont val="AcadNusx"/>
        <family val="0"/>
      </rPr>
      <t xml:space="preserve"> 32-80</t>
    </r>
  </si>
  <si>
    <r>
      <t>gaTbobis sacirkulacio tumbo</t>
    </r>
    <r>
      <rPr>
        <sz val="10"/>
        <rFont val="Cambria"/>
        <family val="1"/>
      </rPr>
      <t xml:space="preserve"> UPS</t>
    </r>
    <r>
      <rPr>
        <sz val="10"/>
        <rFont val="AcadNusx"/>
        <family val="0"/>
      </rPr>
      <t xml:space="preserve"> 50-180</t>
    </r>
  </si>
  <si>
    <r>
      <t>milsadenze Camketi armaturis (ventili, sarqveli) dayeneba _ diametriT 25</t>
    </r>
    <r>
      <rPr>
        <b/>
        <sz val="10"/>
        <rFont val="Cambria"/>
        <family val="1"/>
      </rPr>
      <t>÷50</t>
    </r>
    <r>
      <rPr>
        <b/>
        <sz val="10"/>
        <rFont val="AcadNusx"/>
        <family val="0"/>
      </rPr>
      <t xml:space="preserve"> mm  </t>
    </r>
  </si>
  <si>
    <r>
      <t xml:space="preserve">ventili </t>
    </r>
    <r>
      <rPr>
        <sz val="10"/>
        <rFont val="Arial"/>
        <family val="2"/>
      </rPr>
      <t xml:space="preserve"> Dy 40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</si>
  <si>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Arial"/>
        <family val="2"/>
      </rPr>
      <t xml:space="preserve"> Dy 50 </t>
    </r>
    <r>
      <rPr>
        <sz val="10"/>
        <rFont val="AcadNusx"/>
        <family val="0"/>
      </rPr>
      <t>mm</t>
    </r>
  </si>
  <si>
    <r>
      <t xml:space="preserve">ukusarqveli </t>
    </r>
    <r>
      <rPr>
        <sz val="10"/>
        <rFont val="Arial"/>
        <family val="2"/>
      </rPr>
      <t xml:space="preserve"> Dy 32 </t>
    </r>
    <r>
      <rPr>
        <sz val="10"/>
        <rFont val="AcadNusx"/>
        <family val="0"/>
      </rPr>
      <t>mm</t>
    </r>
  </si>
  <si>
    <r>
      <t xml:space="preserve">ukusarqveli </t>
    </r>
    <r>
      <rPr>
        <sz val="10"/>
        <rFont val="Arial"/>
        <family val="2"/>
      </rPr>
      <t xml:space="preserve"> Dy 40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</si>
  <si>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Arial"/>
        <family val="2"/>
      </rPr>
      <t xml:space="preserve"> Dy 63 </t>
    </r>
    <r>
      <rPr>
        <sz val="10"/>
        <rFont val="AcadNusx"/>
        <family val="0"/>
      </rPr>
      <t>mm</t>
    </r>
  </si>
  <si>
    <r>
      <t xml:space="preserve">ukusarqveli </t>
    </r>
    <r>
      <rPr>
        <sz val="10"/>
        <rFont val="Arial"/>
        <family val="2"/>
      </rPr>
      <t xml:space="preserve"> Dy 65 </t>
    </r>
    <r>
      <rPr>
        <sz val="10"/>
        <rFont val="AcadNusx"/>
        <family val="0"/>
      </rPr>
      <t>mm</t>
    </r>
  </si>
  <si>
    <r>
      <t xml:space="preserve">wyalsadenis plastmasis milis gayvana  </t>
    </r>
    <r>
      <rPr>
        <b/>
        <sz val="10"/>
        <rFont val="Cambria"/>
        <family val="1"/>
      </rPr>
      <t>PN25 d</t>
    </r>
    <r>
      <rPr>
        <b/>
        <sz val="10"/>
        <rFont val="AcadNusx"/>
        <family val="0"/>
      </rPr>
      <t>50 mm</t>
    </r>
  </si>
  <si>
    <r>
      <t>wyalsadenis plastmasis armirebuli milis gayvana diametriT 32 da 50 mm</t>
    </r>
    <r>
      <rPr>
        <b/>
        <sz val="10"/>
        <rFont val="Cambria"/>
        <family val="1"/>
      </rPr>
      <t xml:space="preserve"> </t>
    </r>
    <r>
      <rPr>
        <b/>
        <sz val="10"/>
        <rFont val="AcadNusx"/>
        <family val="0"/>
      </rPr>
      <t xml:space="preserve"> </t>
    </r>
  </si>
  <si>
    <r>
      <t xml:space="preserve">sakanalizacio Wis mowyoba betoniT, klasiT </t>
    </r>
    <r>
      <rPr>
        <b/>
        <sz val="10"/>
        <rFont val="Calibri"/>
        <family val="2"/>
      </rPr>
      <t>B20</t>
    </r>
    <r>
      <rPr>
        <b/>
        <sz val="10"/>
        <rFont val="AcadNusx"/>
        <family val="0"/>
      </rPr>
      <t>, liTonis xufiT - 9 cali</t>
    </r>
  </si>
  <si>
    <r>
      <t xml:space="preserve">betoni klasiT </t>
    </r>
    <r>
      <rPr>
        <sz val="10"/>
        <rFont val="Arial Cyr"/>
        <family val="2"/>
      </rPr>
      <t>B20</t>
    </r>
  </si>
  <si>
    <r>
      <t>armirebuli plastmasis milis gayvana diametriT 75 mm</t>
    </r>
    <r>
      <rPr>
        <b/>
        <sz val="10"/>
        <rFont val="Cambria"/>
        <family val="1"/>
      </rPr>
      <t xml:space="preserve"> </t>
    </r>
    <r>
      <rPr>
        <b/>
        <sz val="10"/>
        <rFont val="AcadNusx"/>
        <family val="0"/>
      </rPr>
      <t xml:space="preserve"> </t>
    </r>
  </si>
  <si>
    <r>
      <t>kabelis Cadeba arxSi da gatareba milSi, Seyvana SenobebSi kabelis boloebis CakeTebiT kveTiT _ (</t>
    </r>
    <r>
      <rPr>
        <b/>
        <sz val="10"/>
        <rFont val="Cambria"/>
        <family val="1"/>
      </rPr>
      <t>NAYY-1</t>
    </r>
    <r>
      <rPr>
        <b/>
        <sz val="10"/>
        <rFont val="AcadNusx"/>
        <family val="0"/>
      </rPr>
      <t xml:space="preserve"> 4х120 kv.mm sp-dan mgk1-mde), (</t>
    </r>
    <r>
      <rPr>
        <b/>
        <sz val="10"/>
        <rFont val="Cambria"/>
        <family val="1"/>
      </rPr>
      <t>NAYY</t>
    </r>
    <r>
      <rPr>
        <b/>
        <sz val="10"/>
        <rFont val="AcadNusx"/>
        <family val="0"/>
      </rPr>
      <t>-1 4х70 kv.mm mgk1-dan mgk2-mde), (</t>
    </r>
    <r>
      <rPr>
        <b/>
        <sz val="10"/>
        <rFont val="Cambria"/>
        <family val="1"/>
      </rPr>
      <t>NAYY</t>
    </r>
    <r>
      <rPr>
        <b/>
        <sz val="10"/>
        <rFont val="AcadNusx"/>
        <family val="0"/>
      </rPr>
      <t>-1 4х6+1х6 kv.mm mgk2-dan saqvabemde),</t>
    </r>
  </si>
  <si>
    <r>
      <t xml:space="preserve">kabeli _ </t>
    </r>
    <r>
      <rPr>
        <sz val="10"/>
        <rFont val="Cambria"/>
        <family val="1"/>
      </rPr>
      <t>NAYY</t>
    </r>
    <r>
      <rPr>
        <sz val="10"/>
        <rFont val="AcadNusx"/>
        <family val="0"/>
      </rPr>
      <t>-1, 4х120 kv.mm;</t>
    </r>
  </si>
  <si>
    <r>
      <t xml:space="preserve">kabeli _ </t>
    </r>
    <r>
      <rPr>
        <sz val="10"/>
        <rFont val="Cambria"/>
        <family val="1"/>
      </rPr>
      <t>NAYY</t>
    </r>
    <r>
      <rPr>
        <sz val="10"/>
        <rFont val="AcadNusx"/>
        <family val="0"/>
      </rPr>
      <t>-1, 4х70 kv.mm;</t>
    </r>
  </si>
  <si>
    <r>
      <t xml:space="preserve">kabeli _ </t>
    </r>
    <r>
      <rPr>
        <sz val="10"/>
        <rFont val="Cambria"/>
        <family val="1"/>
      </rPr>
      <t>NAYY</t>
    </r>
    <r>
      <rPr>
        <sz val="10"/>
        <rFont val="AcadNusx"/>
        <family val="0"/>
      </rPr>
      <t>-1, 4х6+1х6 kv.mm;</t>
    </r>
  </si>
  <si>
    <r>
      <t xml:space="preserve">betoni klasiT </t>
    </r>
    <r>
      <rPr>
        <sz val="10"/>
        <rFont val="Arial Cyr"/>
        <family val="2"/>
      </rPr>
      <t>B15</t>
    </r>
  </si>
  <si>
    <r>
      <t>samSeneblo nagvis datvirTva avtoTviTmclelze eqskavator-satvirTvelaTi</t>
    </r>
    <r>
      <rPr>
        <b/>
        <sz val="10"/>
        <rFont val="Cambria"/>
        <family val="1"/>
      </rPr>
      <t xml:space="preserve"> </t>
    </r>
    <r>
      <rPr>
        <b/>
        <sz val="10"/>
        <rFont val="Times New Roman"/>
        <family val="1"/>
      </rPr>
      <t xml:space="preserve">(JCB)  </t>
    </r>
    <r>
      <rPr>
        <b/>
        <sz val="10"/>
        <rFont val="AcadNusx"/>
        <family val="0"/>
      </rPr>
      <t>CamCis tevadobiT 0,15-0,25 kub.m</t>
    </r>
  </si>
  <si>
    <r>
      <t>gruntis damuSaveba eqskavator-satvirTvelaTi</t>
    </r>
    <r>
      <rPr>
        <b/>
        <sz val="10"/>
        <rFont val="Cambria"/>
        <family val="1"/>
      </rPr>
      <t xml:space="preserve"> </t>
    </r>
    <r>
      <rPr>
        <b/>
        <sz val="10"/>
        <rFont val="Times New Roman"/>
        <family val="1"/>
      </rPr>
      <t xml:space="preserve">(JCB)  </t>
    </r>
    <r>
      <rPr>
        <b/>
        <sz val="10"/>
        <rFont val="AcadNusx"/>
        <family val="0"/>
      </rPr>
      <t>teritoriaze mosworebiT</t>
    </r>
  </si>
  <si>
    <r>
      <t xml:space="preserve">centraluri quCis gaswvriv #1 monoliTuri rk.betonis sayrdeni kedlis mowyoba simaRliT 1,5 m - klasiT </t>
    </r>
    <r>
      <rPr>
        <b/>
        <sz val="10"/>
        <rFont val="Arial"/>
        <family val="2"/>
      </rPr>
      <t xml:space="preserve">B20 </t>
    </r>
  </si>
  <si>
    <r>
      <t xml:space="preserve">teritoriis dasavleT mxares #1-a monoliTuri rk.betonis sayrdeni kedlis mowyoba simaRliT 0,5-1,5 m - klasiT </t>
    </r>
    <r>
      <rPr>
        <b/>
        <sz val="10"/>
        <rFont val="Arial"/>
        <family val="2"/>
      </rPr>
      <t xml:space="preserve">B20 </t>
    </r>
  </si>
  <si>
    <r>
      <t xml:space="preserve">teritoriis dasavleT mxares #2 monoliTuri rk.betonis sayrdeni kedlis mowyoba simaRliT 0,7-2,5 m - klasiT </t>
    </r>
    <r>
      <rPr>
        <b/>
        <sz val="10"/>
        <rFont val="Arial"/>
        <family val="2"/>
      </rPr>
      <t xml:space="preserve">B20 </t>
    </r>
  </si>
  <si>
    <r>
      <t xml:space="preserve">teritoriaze ZiriTad SemosasvlelSi arsebuli kedlebis amaRleba 60 sm simaRleze, betoniT - klasiT </t>
    </r>
    <r>
      <rPr>
        <b/>
        <sz val="10"/>
        <rFont val="Arial"/>
        <family val="2"/>
      </rPr>
      <t xml:space="preserve">B20 </t>
    </r>
  </si>
  <si>
    <r>
      <t xml:space="preserve">saniaRvro Wis mowyoba betoniT, klasiT </t>
    </r>
    <r>
      <rPr>
        <b/>
        <sz val="10"/>
        <rFont val="Calibri"/>
        <family val="2"/>
      </rPr>
      <t>B20</t>
    </r>
    <r>
      <rPr>
        <b/>
        <sz val="10"/>
        <rFont val="AcadNusx"/>
        <family val="0"/>
      </rPr>
      <t>, liTonis xufiT - 3 cali</t>
    </r>
  </si>
  <si>
    <r>
      <t>teritoriis axali konturis Sesabamisad (asfaltis adgilze) gruntis moWra da avtoTviTmclelze datvirTva eqskavator-satvirTvelaTi</t>
    </r>
    <r>
      <rPr>
        <b/>
        <sz val="10"/>
        <rFont val="Cambria"/>
        <family val="1"/>
      </rPr>
      <t xml:space="preserve"> </t>
    </r>
    <r>
      <rPr>
        <b/>
        <sz val="10"/>
        <rFont val="Times New Roman"/>
        <family val="1"/>
      </rPr>
      <t xml:space="preserve">(JCB)  </t>
    </r>
    <r>
      <rPr>
        <b/>
        <sz val="10"/>
        <rFont val="AcadNusx"/>
        <family val="0"/>
      </rPr>
      <t>CamCis tevadobiT 0,15-0,25 kub.m</t>
    </r>
  </si>
  <si>
    <r>
      <t>savali bilikebis da teritoriis axali konturis Sesabamisad balastis safuZvelze 5</t>
    </r>
    <r>
      <rPr>
        <b/>
        <sz val="10"/>
        <rFont val="Calibri"/>
        <family val="2"/>
      </rPr>
      <t>÷</t>
    </r>
    <r>
      <rPr>
        <b/>
        <sz val="10"/>
        <rFont val="AcadNusx"/>
        <family val="0"/>
      </rPr>
      <t>8 mm fraqciis RorRis zeda fenis mowyoba sisqiT 5 sm</t>
    </r>
  </si>
  <si>
    <r>
      <t xml:space="preserve">Senobis samxreT aRmosavleT mxares da fanCaturis irgvliv betonis Semonakirwylis mowyoba sisqiT 10 sm, klasiT </t>
    </r>
    <r>
      <rPr>
        <b/>
        <sz val="10"/>
        <rFont val="Arial"/>
        <family val="2"/>
      </rPr>
      <t>B7,5</t>
    </r>
  </si>
  <si>
    <r>
      <t xml:space="preserve">armirebuli betonis filis mowyoba sisqiT 15 sm, klasiT </t>
    </r>
    <r>
      <rPr>
        <b/>
        <sz val="10"/>
        <rFont val="Arial"/>
        <family val="2"/>
      </rPr>
      <t xml:space="preserve">B7,5 </t>
    </r>
  </si>
  <si>
    <t>armatura (karkasi) (პროექტის მიხედვით)</t>
  </si>
  <si>
    <t>kedlebis, wyoba betonis mcire sakedle blokiT (სისქით 20 სმ 0,39X0,19X0,188)</t>
  </si>
  <si>
    <t>kedlebis wyoba msubuqi Semavseblis betonis mcire sakedle blokiT sisqiT 20-40 sm 0,39X0,19X0188</t>
  </si>
  <si>
    <t>armatura (karkasi) (proeqtis mixedviT)</t>
  </si>
  <si>
    <t>შრომითი დანახარჯები</t>
  </si>
  <si>
    <t>კ/სთ</t>
  </si>
  <si>
    <t>ჯამი</t>
  </si>
  <si>
    <t>jami:</t>
  </si>
  <si>
    <t>kedlebis, sisqiT 20 sm, wyoba mcire sakedle blokiT (0,39X0,19X0,188)</t>
  </si>
  <si>
    <t>jami</t>
  </si>
  <si>
    <t>armatura (პროექტის მიხედვით)</t>
  </si>
  <si>
    <t>სულ</t>
  </si>
  <si>
    <t>რაოდენობა</t>
  </si>
  <si>
    <t>რეზერვი გაუთავალისწინებელ სამუშაოებზე</t>
  </si>
  <si>
    <t>დღგ</t>
  </si>
  <si>
    <t>რეზერვი გაუთვალისწინებელ სამუშაოებზე</t>
  </si>
  <si>
    <t>რეზერვი გაუთვალისწინებელ ხარჯებზე</t>
  </si>
  <si>
    <t xml:space="preserve"> SromiTi danaxarji </t>
  </si>
  <si>
    <t>ურეხის ყოფილი ინტერნატის მზრუნველობამოკლებულ ხანდაზმულთა ცენტრად რეკონსტრუქცია-ადაპტაცია</t>
  </si>
  <si>
    <t>ურეხის ყოფილი ინტერნატის მზრუნველობამოკლებულ ხანდაზმულთა ცენტრად რეკონხტრუქცია-ადაპტაცია</t>
  </si>
  <si>
    <t>ურეხის ყოფილი ინტერნატის მზრუნველობამოკლებულ ხანდაზმულთა ცენტრად რეკონსრუქია-ადაპტაცია</t>
  </si>
  <si>
    <t xml:space="preserve">xarjTaRricxva #1/1 </t>
  </si>
  <si>
    <t xml:space="preserve">xarjTaRricxva #1/2 </t>
  </si>
  <si>
    <t xml:space="preserve">xarjTaRricxva #1/3 </t>
  </si>
  <si>
    <t xml:space="preserve">xarjTaRricxva #1/4 </t>
  </si>
  <si>
    <t xml:space="preserve">xarjTaRricxva #1/5 </t>
  </si>
  <si>
    <t xml:space="preserve"> xarjTaRricxva #1/6 </t>
  </si>
  <si>
    <t xml:space="preserve">xarjTaRricxva #1/7 </t>
  </si>
  <si>
    <t xml:space="preserve">xarjTaRricxva #2/1 </t>
  </si>
  <si>
    <t xml:space="preserve">xarjTaRricxva #2/2 </t>
  </si>
  <si>
    <t xml:space="preserve">xarjTaRricxva #2-3 </t>
  </si>
  <si>
    <t xml:space="preserve">xarjTaRricxva #3 </t>
  </si>
  <si>
    <t xml:space="preserve">xarjTaRricxva #4 </t>
  </si>
  <si>
    <t xml:space="preserve"> xarjTaRricxva #5 </t>
  </si>
  <si>
    <t xml:space="preserve">xarjTaRricxva #6 </t>
  </si>
</sst>
</file>

<file path=xl/styles.xml><?xml version="1.0" encoding="utf-8"?>
<styleSheet xmlns="http://schemas.openxmlformats.org/spreadsheetml/2006/main">
  <numFmts count="65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00"/>
    <numFmt numFmtId="191" formatCode="0.0"/>
    <numFmt numFmtId="192" formatCode="0.0000"/>
    <numFmt numFmtId="193" formatCode="0.000000"/>
    <numFmt numFmtId="194" formatCode="0.00000"/>
    <numFmt numFmtId="195" formatCode="[$-FC19]d\ mmmm\ yyyy\ &quot;г.&quot;"/>
    <numFmt numFmtId="196" formatCode="0.0000000"/>
    <numFmt numFmtId="197" formatCode="_-* #,##0.00_l_-;\-* #,##0.00_l_-;_-* &quot;-&quot;??_l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0"/>
    <numFmt numFmtId="203" formatCode="0.000000000"/>
    <numFmt numFmtId="204" formatCode="#,##0.0"/>
    <numFmt numFmtId="205" formatCode="0.0%"/>
    <numFmt numFmtId="206" formatCode="#,##0.000"/>
    <numFmt numFmtId="207" formatCode="#,##0.0000"/>
    <numFmt numFmtId="208" formatCode="#,##0.00000"/>
    <numFmt numFmtId="209" formatCode="#,##0.000000"/>
    <numFmt numFmtId="210" formatCode="0.000%"/>
    <numFmt numFmtId="211" formatCode="0.0000%"/>
    <numFmt numFmtId="212" formatCode="0.00000%"/>
    <numFmt numFmtId="213" formatCode="0.000000%"/>
    <numFmt numFmtId="214" formatCode="#,##0.00&quot;р.&quot;"/>
    <numFmt numFmtId="215" formatCode="#,##0.00_р_."/>
    <numFmt numFmtId="216" formatCode="_(* #,##0.000_);_(* \(#,##0.000\);_(* &quot;-&quot;??_);_(@_)"/>
    <numFmt numFmtId="217" formatCode="#,##0_ ;\-#,##0\ "/>
    <numFmt numFmtId="218" formatCode="#,##0.00_ ;\-#,##0.00\ "/>
    <numFmt numFmtId="219" formatCode="_(* #,##0.0_);_(* \(#,##0.0\);_(* &quot;-&quot;??_);_(@_)"/>
    <numFmt numFmtId="220" formatCode="_(* #,##0_);_(* \(#,##0\);_(* &quot;-&quot;??_);_(@_)"/>
  </numFmts>
  <fonts count="68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2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AcadNusx"/>
      <family val="0"/>
    </font>
    <font>
      <b/>
      <sz val="11"/>
      <name val="AcadNusx"/>
      <family val="0"/>
    </font>
    <font>
      <b/>
      <sz val="9"/>
      <name val="AcadMtavr"/>
      <family val="0"/>
    </font>
    <font>
      <b/>
      <sz val="10"/>
      <name val="AcadMtavr"/>
      <family val="0"/>
    </font>
    <font>
      <sz val="12"/>
      <name val="Times New Roman"/>
      <family val="1"/>
    </font>
    <font>
      <b/>
      <sz val="10"/>
      <name val="Academiuri Nuskhuri"/>
      <family val="0"/>
    </font>
    <font>
      <sz val="10"/>
      <name val="Academiuri Nuskhuri"/>
      <family val="0"/>
    </font>
    <font>
      <sz val="8"/>
      <name val="Arial"/>
      <family val="2"/>
    </font>
    <font>
      <b/>
      <sz val="8"/>
      <name val="AcadNusx"/>
      <family val="0"/>
    </font>
    <font>
      <b/>
      <sz val="10"/>
      <name val="Arial"/>
      <family val="2"/>
    </font>
    <font>
      <sz val="10"/>
      <name val="Acad Nusx Geo"/>
      <family val="2"/>
    </font>
    <font>
      <sz val="11"/>
      <name val="Arial"/>
      <family val="2"/>
    </font>
    <font>
      <sz val="8"/>
      <name val="AcadNusx"/>
      <family val="0"/>
    </font>
    <font>
      <sz val="11"/>
      <name val="Calibri"/>
      <family val="2"/>
    </font>
    <font>
      <b/>
      <u val="single"/>
      <sz val="11"/>
      <name val="AcadNusx"/>
      <family val="0"/>
    </font>
    <font>
      <sz val="9"/>
      <name val="Calibri"/>
      <family val="2"/>
    </font>
    <font>
      <b/>
      <sz val="9"/>
      <name val="Calibri"/>
      <family val="2"/>
    </font>
    <font>
      <b/>
      <sz val="10"/>
      <name val="Arial Cyr"/>
      <family val="2"/>
    </font>
    <font>
      <sz val="10"/>
      <name val="Calibri"/>
      <family val="2"/>
    </font>
    <font>
      <sz val="10"/>
      <name val="Arial Cyr"/>
      <family val="2"/>
    </font>
    <font>
      <b/>
      <vertAlign val="superscript"/>
      <sz val="9"/>
      <name val="Calibri"/>
      <family val="2"/>
    </font>
    <font>
      <b/>
      <sz val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4" borderId="1" applyNumberFormat="0" applyAlignment="0" applyProtection="0"/>
    <xf numFmtId="0" fontId="57" fillId="2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" fillId="0" borderId="3" applyNumberFormat="0" applyFill="0" applyAlignment="0" applyProtection="0"/>
    <xf numFmtId="0" fontId="4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7" borderId="1" applyNumberFormat="0" applyAlignment="0" applyProtection="0"/>
    <xf numFmtId="0" fontId="63" fillId="0" borderId="6" applyNumberFormat="0" applyFill="0" applyAlignment="0" applyProtection="0"/>
    <xf numFmtId="0" fontId="64" fillId="28" borderId="0" applyNumberFormat="0" applyBorder="0" applyAlignment="0" applyProtection="0"/>
    <xf numFmtId="0" fontId="0" fillId="29" borderId="7" applyNumberFormat="0" applyFont="0" applyAlignment="0" applyProtection="0"/>
    <xf numFmtId="0" fontId="65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</cellStyleXfs>
  <cellXfs count="39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49" fontId="4" fillId="30" borderId="16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0" fontId="2" fillId="0" borderId="23" xfId="0" applyFont="1" applyFill="1" applyBorder="1" applyAlignment="1">
      <alignment horizontal="center" vertical="center"/>
    </xf>
    <xf numFmtId="2" fontId="4" fillId="31" borderId="16" xfId="0" applyNumberFormat="1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4" fillId="3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textRotation="90" wrapText="1"/>
    </xf>
    <xf numFmtId="0" fontId="2" fillId="30" borderId="0" xfId="0" applyFont="1" applyFill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13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31" borderId="27" xfId="0" applyNumberFormat="1" applyFont="1" applyFill="1" applyBorder="1" applyAlignment="1">
      <alignment horizontal="center" vertical="center" wrapText="1"/>
    </xf>
    <xf numFmtId="0" fontId="4" fillId="31" borderId="2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4" fillId="31" borderId="21" xfId="0" applyNumberFormat="1" applyFont="1" applyFill="1" applyBorder="1" applyAlignment="1">
      <alignment horizontal="center" vertical="center" wrapText="1"/>
    </xf>
    <xf numFmtId="0" fontId="4" fillId="31" borderId="15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/>
    </xf>
    <xf numFmtId="0" fontId="4" fillId="31" borderId="12" xfId="0" applyFont="1" applyFill="1" applyBorder="1" applyAlignment="1">
      <alignment horizontal="center" vertical="center"/>
    </xf>
    <xf numFmtId="2" fontId="4" fillId="31" borderId="14" xfId="0" applyNumberFormat="1" applyFont="1" applyFill="1" applyBorder="1" applyAlignment="1">
      <alignment horizontal="center" vertical="center" wrapText="1"/>
    </xf>
    <xf numFmtId="0" fontId="12" fillId="31" borderId="12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49" fontId="2" fillId="31" borderId="17" xfId="0" applyNumberFormat="1" applyFont="1" applyFill="1" applyBorder="1" applyAlignment="1">
      <alignment horizontal="center" vertical="center" wrapText="1"/>
    </xf>
    <xf numFmtId="0" fontId="4" fillId="31" borderId="30" xfId="0" applyFont="1" applyFill="1" applyBorder="1" applyAlignment="1">
      <alignment horizontal="center" vertical="center" wrapText="1"/>
    </xf>
    <xf numFmtId="0" fontId="11" fillId="31" borderId="13" xfId="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Fill="1" applyBorder="1" applyAlignment="1">
      <alignment wrapText="1"/>
    </xf>
    <xf numFmtId="191" fontId="1" fillId="0" borderId="0" xfId="0" applyNumberFormat="1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4" fillId="32" borderId="31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 vertical="center" wrapText="1"/>
    </xf>
    <xf numFmtId="2" fontId="4" fillId="32" borderId="31" xfId="0" applyNumberFormat="1" applyFont="1" applyFill="1" applyBorder="1" applyAlignment="1">
      <alignment horizontal="center" vertical="center"/>
    </xf>
    <xf numFmtId="2" fontId="4" fillId="32" borderId="32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horizontal="center" vertical="center" textRotation="90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31" borderId="10" xfId="0" applyNumberFormat="1" applyFont="1" applyFill="1" applyBorder="1" applyAlignment="1">
      <alignment horizontal="center" vertical="center" wrapText="1"/>
    </xf>
    <xf numFmtId="2" fontId="4" fillId="31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4" fillId="31" borderId="28" xfId="0" applyNumberFormat="1" applyFont="1" applyFill="1" applyBorder="1" applyAlignment="1">
      <alignment horizontal="center" vertical="center" wrapText="1"/>
    </xf>
    <xf numFmtId="2" fontId="4" fillId="31" borderId="15" xfId="0" applyNumberFormat="1" applyFont="1" applyFill="1" applyBorder="1" applyAlignment="1">
      <alignment horizontal="center" vertical="center" wrapText="1"/>
    </xf>
    <xf numFmtId="2" fontId="2" fillId="32" borderId="32" xfId="0" applyNumberFormat="1" applyFont="1" applyFill="1" applyBorder="1" applyAlignment="1">
      <alignment horizontal="center" vertical="center"/>
    </xf>
    <xf numFmtId="2" fontId="4" fillId="32" borderId="11" xfId="0" applyNumberFormat="1" applyFont="1" applyFill="1" applyBorder="1" applyAlignment="1">
      <alignment horizontal="center" vertical="center"/>
    </xf>
    <xf numFmtId="2" fontId="4" fillId="32" borderId="33" xfId="0" applyNumberFormat="1" applyFont="1" applyFill="1" applyBorder="1" applyAlignment="1">
      <alignment horizontal="center" vertical="center"/>
    </xf>
    <xf numFmtId="2" fontId="2" fillId="32" borderId="15" xfId="0" applyNumberFormat="1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32" borderId="25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2" fillId="0" borderId="1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191" fontId="4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1" fontId="4" fillId="3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204" fontId="4" fillId="30" borderId="10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91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2" fillId="32" borderId="3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2" fontId="4" fillId="32" borderId="15" xfId="0" applyNumberFormat="1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2" fontId="2" fillId="32" borderId="37" xfId="0" applyNumberFormat="1" applyFont="1" applyFill="1" applyBorder="1" applyAlignment="1">
      <alignment horizontal="center" vertical="center" wrapText="1"/>
    </xf>
    <xf numFmtId="49" fontId="2" fillId="30" borderId="2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30" borderId="21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2" fontId="4" fillId="30" borderId="15" xfId="0" applyNumberFormat="1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2" fontId="4" fillId="32" borderId="32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1" fontId="4" fillId="3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91" fontId="2" fillId="0" borderId="25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04" fontId="4" fillId="0" borderId="10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9" fontId="4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2" fontId="4" fillId="32" borderId="35" xfId="0" applyNumberFormat="1" applyFont="1" applyFill="1" applyBorder="1" applyAlignment="1">
      <alignment horizontal="center" vertical="center"/>
    </xf>
    <xf numFmtId="49" fontId="2" fillId="3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32" borderId="25" xfId="0" applyNumberFormat="1" applyFont="1" applyFill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/>
    </xf>
    <xf numFmtId="49" fontId="2" fillId="31" borderId="10" xfId="0" applyNumberFormat="1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2" fontId="2" fillId="31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8" xfId="42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2" fontId="4" fillId="0" borderId="10" xfId="42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2" fontId="4" fillId="0" borderId="38" xfId="42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2" fontId="2" fillId="0" borderId="42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295275</xdr:colOff>
      <xdr:row>16</xdr:row>
      <xdr:rowOff>304800</xdr:rowOff>
    </xdr:from>
    <xdr:to>
      <xdr:col>21</xdr:col>
      <xdr:colOff>447675</xdr:colOff>
      <xdr:row>17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52387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114300</xdr:colOff>
      <xdr:row>27</xdr:row>
      <xdr:rowOff>38100</xdr:rowOff>
    </xdr:from>
    <xdr:to>
      <xdr:col>23</xdr:col>
      <xdr:colOff>285750</xdr:colOff>
      <xdr:row>29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852487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514350</xdr:colOff>
      <xdr:row>28</xdr:row>
      <xdr:rowOff>0</xdr:rowOff>
    </xdr:from>
    <xdr:to>
      <xdr:col>23</xdr:col>
      <xdr:colOff>57150</xdr:colOff>
      <xdr:row>28</xdr:row>
      <xdr:rowOff>352425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1075" y="9915525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114300</xdr:colOff>
      <xdr:row>36</xdr:row>
      <xdr:rowOff>190500</xdr:rowOff>
    </xdr:from>
    <xdr:to>
      <xdr:col>19</xdr:col>
      <xdr:colOff>285750</xdr:colOff>
      <xdr:row>37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01425" y="13392150"/>
          <a:ext cx="781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23</xdr:row>
      <xdr:rowOff>123825</xdr:rowOff>
    </xdr:from>
    <xdr:to>
      <xdr:col>23</xdr:col>
      <xdr:colOff>495300</xdr:colOff>
      <xdr:row>25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8162925"/>
          <a:ext cx="781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159"/>
  <sheetViews>
    <sheetView tabSelected="1" view="pageBreakPreview" zoomScale="115" zoomScaleSheetLayoutView="115" zoomScalePageLayoutView="0" workbookViewId="0" topLeftCell="A97">
      <selection activeCell="F6" sqref="F1:F16384"/>
    </sheetView>
  </sheetViews>
  <sheetFormatPr defaultColWidth="9.140625" defaultRowHeight="12.75"/>
  <cols>
    <col min="1" max="1" width="4.57421875" style="9" customWidth="1"/>
    <col min="2" max="2" width="43.28125" style="3" customWidth="1"/>
    <col min="3" max="3" width="7.28125" style="3" customWidth="1"/>
    <col min="4" max="4" width="11.8515625" style="3" customWidth="1"/>
    <col min="5" max="5" width="6.8515625" style="1" customWidth="1"/>
    <col min="6" max="6" width="10.7109375" style="7" customWidth="1"/>
    <col min="7" max="7" width="9.140625" style="1" hidden="1" customWidth="1"/>
    <col min="8" max="8" width="13.00390625" style="1" hidden="1" customWidth="1"/>
    <col min="9" max="9" width="9.140625" style="1" hidden="1" customWidth="1"/>
    <col min="10" max="10" width="0.71875" style="1" customWidth="1"/>
    <col min="11" max="11" width="0.9921875" style="1" customWidth="1"/>
    <col min="12" max="16384" width="9.140625" style="1" customWidth="1"/>
  </cols>
  <sheetData>
    <row r="1" spans="1:6" ht="29.25" customHeight="1">
      <c r="A1" s="349" t="s">
        <v>581</v>
      </c>
      <c r="B1" s="349"/>
      <c r="C1" s="349"/>
      <c r="D1" s="349"/>
      <c r="E1" s="349"/>
      <c r="F1" s="349"/>
    </row>
    <row r="2" spans="1:6" s="25" customFormat="1" ht="16.5" customHeight="1">
      <c r="A2" s="350" t="s">
        <v>584</v>
      </c>
      <c r="B2" s="350"/>
      <c r="C2" s="350"/>
      <c r="D2" s="350"/>
      <c r="E2" s="350"/>
      <c r="F2" s="350"/>
    </row>
    <row r="3" spans="1:6" s="25" customFormat="1" ht="16.5" customHeight="1">
      <c r="A3" s="350" t="s">
        <v>422</v>
      </c>
      <c r="B3" s="350"/>
      <c r="C3" s="350"/>
      <c r="D3" s="350"/>
      <c r="E3" s="350"/>
      <c r="F3" s="350"/>
    </row>
    <row r="4" spans="1:6" ht="16.5" customHeight="1" thickBot="1">
      <c r="A4" s="349" t="s">
        <v>40</v>
      </c>
      <c r="B4" s="349"/>
      <c r="C4" s="349"/>
      <c r="D4" s="349"/>
      <c r="E4" s="349"/>
      <c r="F4" s="349"/>
    </row>
    <row r="5" spans="1:6" ht="28.5" customHeight="1">
      <c r="A5" s="353" t="s">
        <v>17</v>
      </c>
      <c r="B5" s="355" t="s">
        <v>18</v>
      </c>
      <c r="C5" s="357" t="s">
        <v>16</v>
      </c>
      <c r="D5" s="290" t="s">
        <v>575</v>
      </c>
      <c r="E5" s="351" t="s">
        <v>14</v>
      </c>
      <c r="F5" s="352"/>
    </row>
    <row r="6" spans="1:6" ht="59.25" customHeight="1">
      <c r="A6" s="354"/>
      <c r="B6" s="356"/>
      <c r="C6" s="358"/>
      <c r="D6" s="110" t="s">
        <v>20</v>
      </c>
      <c r="E6" s="8" t="s">
        <v>19</v>
      </c>
      <c r="F6" s="11" t="s">
        <v>574</v>
      </c>
    </row>
    <row r="7" spans="1:6" s="5" customFormat="1" ht="14.25" customHeight="1">
      <c r="A7" s="205" t="s">
        <v>21</v>
      </c>
      <c r="B7" s="209">
        <v>3</v>
      </c>
      <c r="C7" s="209">
        <v>4</v>
      </c>
      <c r="D7" s="209">
        <v>6</v>
      </c>
      <c r="E7" s="206">
        <v>7</v>
      </c>
      <c r="F7" s="207">
        <v>8</v>
      </c>
    </row>
    <row r="8" spans="1:17" s="2" customFormat="1" ht="38.25" customHeight="1">
      <c r="A8" s="208">
        <v>1</v>
      </c>
      <c r="B8" s="23" t="s">
        <v>285</v>
      </c>
      <c r="C8" s="26" t="s">
        <v>32</v>
      </c>
      <c r="D8" s="228">
        <v>150</v>
      </c>
      <c r="E8" s="170"/>
      <c r="F8" s="170"/>
      <c r="G8" s="98">
        <f aca="true" t="shared" si="0" ref="G8:G33">F8/D8</f>
        <v>0</v>
      </c>
      <c r="H8" s="84">
        <f>F8</f>
        <v>0</v>
      </c>
      <c r="I8" s="84"/>
      <c r="J8" s="10"/>
      <c r="K8" s="10"/>
      <c r="L8" s="10"/>
      <c r="M8" s="10"/>
      <c r="N8" s="10"/>
      <c r="O8" s="10"/>
      <c r="P8" s="10"/>
      <c r="Q8" s="10"/>
    </row>
    <row r="9" spans="1:11" s="4" customFormat="1" ht="51.75" customHeight="1">
      <c r="A9" s="208">
        <v>2</v>
      </c>
      <c r="B9" s="23" t="s">
        <v>288</v>
      </c>
      <c r="C9" s="229" t="s">
        <v>37</v>
      </c>
      <c r="D9" s="228">
        <v>2700</v>
      </c>
      <c r="E9" s="170"/>
      <c r="F9" s="170"/>
      <c r="G9" s="98">
        <f t="shared" si="0"/>
        <v>0</v>
      </c>
      <c r="H9" s="84">
        <f aca="true" t="shared" si="1" ref="H9:H29">F9</f>
        <v>0</v>
      </c>
      <c r="I9" s="84"/>
      <c r="J9" s="2">
        <f>D9*0.03*2</f>
        <v>162</v>
      </c>
      <c r="K9" s="2"/>
    </row>
    <row r="10" spans="1:10" s="4" customFormat="1" ht="37.5" customHeight="1">
      <c r="A10" s="208">
        <v>3</v>
      </c>
      <c r="B10" s="23" t="s">
        <v>188</v>
      </c>
      <c r="C10" s="26" t="s">
        <v>24</v>
      </c>
      <c r="D10" s="228">
        <v>153.3</v>
      </c>
      <c r="E10" s="170"/>
      <c r="F10" s="170"/>
      <c r="G10" s="98">
        <f t="shared" si="0"/>
        <v>0</v>
      </c>
      <c r="H10" s="84">
        <f t="shared" si="1"/>
        <v>0</v>
      </c>
      <c r="I10" s="84"/>
      <c r="J10" s="4">
        <f>D10*2</f>
        <v>306.6</v>
      </c>
    </row>
    <row r="11" spans="1:10" s="4" customFormat="1" ht="37.5" customHeight="1">
      <c r="A11" s="208">
        <v>4</v>
      </c>
      <c r="B11" s="23" t="s">
        <v>272</v>
      </c>
      <c r="C11" s="26" t="s">
        <v>24</v>
      </c>
      <c r="D11" s="228">
        <v>24.2</v>
      </c>
      <c r="E11" s="170"/>
      <c r="F11" s="170"/>
      <c r="G11" s="98">
        <f t="shared" si="0"/>
        <v>0</v>
      </c>
      <c r="H11" s="84">
        <f t="shared" si="1"/>
        <v>0</v>
      </c>
      <c r="I11" s="84"/>
      <c r="J11" s="4">
        <f>D11*2</f>
        <v>48.4</v>
      </c>
    </row>
    <row r="12" spans="1:9" s="2" customFormat="1" ht="51.75" customHeight="1">
      <c r="A12" s="230" t="s">
        <v>38</v>
      </c>
      <c r="B12" s="23" t="s">
        <v>189</v>
      </c>
      <c r="C12" s="23" t="s">
        <v>26</v>
      </c>
      <c r="D12" s="170">
        <v>0.21</v>
      </c>
      <c r="E12" s="170"/>
      <c r="F12" s="170"/>
      <c r="G12" s="98">
        <f t="shared" si="0"/>
        <v>0</v>
      </c>
      <c r="H12" s="84">
        <f t="shared" si="1"/>
        <v>0</v>
      </c>
      <c r="I12" s="84"/>
    </row>
    <row r="13" spans="1:11" s="4" customFormat="1" ht="42" customHeight="1">
      <c r="A13" s="208">
        <v>6</v>
      </c>
      <c r="B13" s="23" t="s">
        <v>277</v>
      </c>
      <c r="C13" s="229" t="s">
        <v>24</v>
      </c>
      <c r="D13" s="228">
        <v>152</v>
      </c>
      <c r="E13" s="170"/>
      <c r="F13" s="170"/>
      <c r="G13" s="98">
        <f t="shared" si="0"/>
        <v>0</v>
      </c>
      <c r="H13" s="84">
        <f t="shared" si="1"/>
        <v>0</v>
      </c>
      <c r="I13" s="84"/>
      <c r="J13" s="2">
        <f>D13*0.01</f>
        <v>1.52</v>
      </c>
      <c r="K13" s="2"/>
    </row>
    <row r="14" spans="1:11" s="4" customFormat="1" ht="42" customHeight="1">
      <c r="A14" s="208">
        <v>7</v>
      </c>
      <c r="B14" s="23" t="s">
        <v>284</v>
      </c>
      <c r="C14" s="26" t="s">
        <v>32</v>
      </c>
      <c r="D14" s="228">
        <v>200</v>
      </c>
      <c r="E14" s="170"/>
      <c r="F14" s="170"/>
      <c r="G14" s="98">
        <f t="shared" si="0"/>
        <v>0</v>
      </c>
      <c r="H14" s="84">
        <f t="shared" si="1"/>
        <v>0</v>
      </c>
      <c r="I14" s="84"/>
      <c r="J14" s="2">
        <f>D14*0.01</f>
        <v>2</v>
      </c>
      <c r="K14" s="2"/>
    </row>
    <row r="15" spans="1:10" s="4" customFormat="1" ht="37.5" customHeight="1">
      <c r="A15" s="208">
        <v>8</v>
      </c>
      <c r="B15" s="23" t="s">
        <v>290</v>
      </c>
      <c r="C15" s="26" t="s">
        <v>24</v>
      </c>
      <c r="D15" s="228">
        <v>60</v>
      </c>
      <c r="E15" s="170"/>
      <c r="F15" s="170"/>
      <c r="G15" s="98">
        <f t="shared" si="0"/>
        <v>0</v>
      </c>
      <c r="H15" s="84">
        <f t="shared" si="1"/>
        <v>0</v>
      </c>
      <c r="I15" s="84"/>
      <c r="J15" s="4">
        <f>D15*2</f>
        <v>120</v>
      </c>
    </row>
    <row r="16" spans="1:9" ht="45.75" customHeight="1">
      <c r="A16" s="230" t="s">
        <v>80</v>
      </c>
      <c r="B16" s="23" t="s">
        <v>289</v>
      </c>
      <c r="C16" s="23" t="s">
        <v>39</v>
      </c>
      <c r="D16" s="233">
        <v>60</v>
      </c>
      <c r="E16" s="170"/>
      <c r="F16" s="170"/>
      <c r="G16" s="98">
        <f t="shared" si="0"/>
        <v>0</v>
      </c>
      <c r="H16" s="84">
        <f t="shared" si="1"/>
        <v>0</v>
      </c>
      <c r="I16" s="84"/>
    </row>
    <row r="17" spans="1:29" s="2" customFormat="1" ht="51.75" customHeight="1">
      <c r="A17" s="208">
        <v>10</v>
      </c>
      <c r="B17" s="23" t="s">
        <v>293</v>
      </c>
      <c r="C17" s="232" t="s">
        <v>292</v>
      </c>
      <c r="D17" s="228">
        <v>42</v>
      </c>
      <c r="E17" s="170"/>
      <c r="F17" s="170"/>
      <c r="G17" s="98">
        <f t="shared" si="0"/>
        <v>0</v>
      </c>
      <c r="H17" s="84">
        <f t="shared" si="1"/>
        <v>0</v>
      </c>
      <c r="I17" s="98"/>
      <c r="J17" s="4">
        <f>D17*1</f>
        <v>42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10" s="4" customFormat="1" ht="59.25" customHeight="1">
      <c r="A18" s="208">
        <v>11</v>
      </c>
      <c r="B18" s="23" t="s">
        <v>291</v>
      </c>
      <c r="C18" s="26" t="s">
        <v>24</v>
      </c>
      <c r="D18" s="228">
        <v>5</v>
      </c>
      <c r="E18" s="170"/>
      <c r="F18" s="170"/>
      <c r="G18" s="98">
        <f t="shared" si="0"/>
        <v>0</v>
      </c>
      <c r="H18" s="84">
        <f t="shared" si="1"/>
        <v>0</v>
      </c>
      <c r="I18" s="84"/>
      <c r="J18" s="4">
        <f>D18*2</f>
        <v>10</v>
      </c>
    </row>
    <row r="19" spans="1:17" s="2" customFormat="1" ht="48" customHeight="1">
      <c r="A19" s="208">
        <v>12</v>
      </c>
      <c r="B19" s="23" t="s">
        <v>286</v>
      </c>
      <c r="C19" s="26" t="s">
        <v>32</v>
      </c>
      <c r="D19" s="228">
        <v>1031</v>
      </c>
      <c r="E19" s="170"/>
      <c r="F19" s="170"/>
      <c r="G19" s="98">
        <f t="shared" si="0"/>
        <v>0</v>
      </c>
      <c r="H19" s="84">
        <f t="shared" si="1"/>
        <v>0</v>
      </c>
      <c r="I19" s="84"/>
      <c r="J19" s="10">
        <f>D19*0.005</f>
        <v>5.155</v>
      </c>
      <c r="K19" s="10"/>
      <c r="L19" s="10"/>
      <c r="M19" s="10"/>
      <c r="N19" s="10"/>
      <c r="O19" s="10"/>
      <c r="P19" s="10"/>
      <c r="Q19" s="10"/>
    </row>
    <row r="20" spans="1:11" s="4" customFormat="1" ht="42" customHeight="1">
      <c r="A20" s="208">
        <v>13</v>
      </c>
      <c r="B20" s="23" t="s">
        <v>287</v>
      </c>
      <c r="C20" s="26" t="s">
        <v>32</v>
      </c>
      <c r="D20" s="228">
        <v>1031</v>
      </c>
      <c r="E20" s="170"/>
      <c r="F20" s="170"/>
      <c r="G20" s="98">
        <f t="shared" si="0"/>
        <v>0</v>
      </c>
      <c r="H20" s="84">
        <f t="shared" si="1"/>
        <v>0</v>
      </c>
      <c r="I20" s="84"/>
      <c r="J20" s="2">
        <f>D20*0.01</f>
        <v>10.31</v>
      </c>
      <c r="K20" s="2"/>
    </row>
    <row r="21" spans="1:17" s="2" customFormat="1" ht="48" customHeight="1">
      <c r="A21" s="208">
        <v>14</v>
      </c>
      <c r="B21" s="23" t="s">
        <v>415</v>
      </c>
      <c r="C21" s="26" t="s">
        <v>32</v>
      </c>
      <c r="D21" s="228">
        <v>190</v>
      </c>
      <c r="E21" s="170"/>
      <c r="F21" s="170"/>
      <c r="G21" s="98">
        <f t="shared" si="0"/>
        <v>0</v>
      </c>
      <c r="H21" s="84">
        <f t="shared" si="1"/>
        <v>0</v>
      </c>
      <c r="I21" s="84"/>
      <c r="J21" s="10">
        <f>D21*0.005</f>
        <v>0.9500000000000001</v>
      </c>
      <c r="K21" s="10"/>
      <c r="L21" s="10"/>
      <c r="M21" s="10"/>
      <c r="N21" s="10"/>
      <c r="O21" s="10"/>
      <c r="P21" s="10"/>
      <c r="Q21" s="10"/>
    </row>
    <row r="22" spans="1:10" s="3" customFormat="1" ht="45" customHeight="1">
      <c r="A22" s="230" t="s">
        <v>226</v>
      </c>
      <c r="B22" s="23" t="s">
        <v>418</v>
      </c>
      <c r="C22" s="26" t="s">
        <v>26</v>
      </c>
      <c r="D22" s="228">
        <v>1.5</v>
      </c>
      <c r="E22" s="170"/>
      <c r="F22" s="170"/>
      <c r="G22" s="98">
        <f t="shared" si="0"/>
        <v>0</v>
      </c>
      <c r="H22" s="84">
        <f t="shared" si="1"/>
        <v>0</v>
      </c>
      <c r="I22" s="84"/>
      <c r="J22" s="165">
        <f>D22</f>
        <v>1.5</v>
      </c>
    </row>
    <row r="23" spans="1:10" s="4" customFormat="1" ht="37.5" customHeight="1">
      <c r="A23" s="208">
        <v>16</v>
      </c>
      <c r="B23" s="23" t="s">
        <v>296</v>
      </c>
      <c r="C23" s="26" t="s">
        <v>24</v>
      </c>
      <c r="D23" s="228">
        <v>1</v>
      </c>
      <c r="E23" s="170"/>
      <c r="F23" s="170"/>
      <c r="G23" s="98">
        <f t="shared" si="0"/>
        <v>0</v>
      </c>
      <c r="H23" s="84">
        <f t="shared" si="1"/>
        <v>0</v>
      </c>
      <c r="I23" s="84"/>
      <c r="J23" s="4">
        <f>D23*2</f>
        <v>2</v>
      </c>
    </row>
    <row r="24" spans="1:10" s="4" customFormat="1" ht="43.5" customHeight="1">
      <c r="A24" s="208">
        <v>17</v>
      </c>
      <c r="B24" s="23" t="s">
        <v>297</v>
      </c>
      <c r="C24" s="26" t="s">
        <v>24</v>
      </c>
      <c r="D24" s="228">
        <v>3</v>
      </c>
      <c r="E24" s="170"/>
      <c r="F24" s="170"/>
      <c r="G24" s="98">
        <f t="shared" si="0"/>
        <v>0</v>
      </c>
      <c r="H24" s="84">
        <f t="shared" si="1"/>
        <v>0</v>
      </c>
      <c r="I24" s="84"/>
      <c r="J24" s="4">
        <f>D24*2</f>
        <v>6</v>
      </c>
    </row>
    <row r="25" spans="1:9" s="159" customFormat="1" ht="40.5" customHeight="1">
      <c r="A25" s="208">
        <v>18</v>
      </c>
      <c r="B25" s="23" t="s">
        <v>387</v>
      </c>
      <c r="C25" s="23" t="s">
        <v>388</v>
      </c>
      <c r="D25" s="233">
        <v>1</v>
      </c>
      <c r="E25" s="170"/>
      <c r="F25" s="170"/>
      <c r="G25" s="98">
        <f t="shared" si="0"/>
        <v>0</v>
      </c>
      <c r="H25" s="84">
        <f t="shared" si="1"/>
        <v>0</v>
      </c>
      <c r="I25" s="84"/>
    </row>
    <row r="26" spans="1:9" s="103" customFormat="1" ht="47.25" customHeight="1">
      <c r="A26" s="208">
        <v>19</v>
      </c>
      <c r="B26" s="23" t="s">
        <v>456</v>
      </c>
      <c r="C26" s="26" t="s">
        <v>31</v>
      </c>
      <c r="D26" s="228">
        <v>720</v>
      </c>
      <c r="E26" s="170"/>
      <c r="F26" s="170"/>
      <c r="G26" s="98">
        <f t="shared" si="0"/>
        <v>0</v>
      </c>
      <c r="H26" s="84">
        <f t="shared" si="1"/>
        <v>0</v>
      </c>
      <c r="I26" s="84"/>
    </row>
    <row r="27" spans="1:9" s="103" customFormat="1" ht="33.75" customHeight="1">
      <c r="A27" s="208">
        <v>20</v>
      </c>
      <c r="B27" s="23" t="s">
        <v>330</v>
      </c>
      <c r="C27" s="26" t="s">
        <v>31</v>
      </c>
      <c r="D27" s="228">
        <f>D26</f>
        <v>720</v>
      </c>
      <c r="E27" s="170"/>
      <c r="F27" s="170"/>
      <c r="G27" s="98">
        <f t="shared" si="0"/>
        <v>0</v>
      </c>
      <c r="H27" s="84">
        <f t="shared" si="1"/>
        <v>0</v>
      </c>
      <c r="I27" s="84"/>
    </row>
    <row r="28" spans="1:10" s="103" customFormat="1" ht="50.25" customHeight="1">
      <c r="A28" s="208">
        <v>21</v>
      </c>
      <c r="B28" s="23" t="s">
        <v>275</v>
      </c>
      <c r="C28" s="26" t="s">
        <v>24</v>
      </c>
      <c r="D28" s="228">
        <f>202-152</f>
        <v>50</v>
      </c>
      <c r="E28" s="170"/>
      <c r="F28" s="170"/>
      <c r="G28" s="98">
        <f t="shared" si="0"/>
        <v>0</v>
      </c>
      <c r="H28" s="84">
        <f t="shared" si="1"/>
        <v>0</v>
      </c>
      <c r="I28" s="84"/>
      <c r="J28" s="103">
        <f>D28*1.6</f>
        <v>80</v>
      </c>
    </row>
    <row r="29" spans="1:10" s="103" customFormat="1" ht="50.25" customHeight="1">
      <c r="A29" s="208">
        <v>22</v>
      </c>
      <c r="B29" s="23" t="s">
        <v>294</v>
      </c>
      <c r="C29" s="26" t="s">
        <v>24</v>
      </c>
      <c r="D29" s="228">
        <v>18</v>
      </c>
      <c r="E29" s="170"/>
      <c r="F29" s="170"/>
      <c r="G29" s="98">
        <f t="shared" si="0"/>
        <v>0</v>
      </c>
      <c r="H29" s="84">
        <f t="shared" si="1"/>
        <v>0</v>
      </c>
      <c r="I29" s="84"/>
      <c r="J29" s="103">
        <f>D29*1.6</f>
        <v>28.8</v>
      </c>
    </row>
    <row r="30" spans="1:10" s="103" customFormat="1" ht="35.25" customHeight="1">
      <c r="A30" s="208">
        <v>23</v>
      </c>
      <c r="B30" s="23" t="s">
        <v>295</v>
      </c>
      <c r="C30" s="26" t="s">
        <v>24</v>
      </c>
      <c r="D30" s="228">
        <v>7</v>
      </c>
      <c r="E30" s="170"/>
      <c r="F30" s="170"/>
      <c r="G30" s="98">
        <f t="shared" si="0"/>
        <v>0</v>
      </c>
      <c r="H30" s="84">
        <f aca="true" t="shared" si="2" ref="H30:H49">F30</f>
        <v>0</v>
      </c>
      <c r="I30" s="84"/>
      <c r="J30" s="103">
        <f>D30*1.6</f>
        <v>11.200000000000001</v>
      </c>
    </row>
    <row r="31" spans="1:9" s="103" customFormat="1" ht="30" customHeight="1">
      <c r="A31" s="208">
        <v>24</v>
      </c>
      <c r="B31" s="23" t="s">
        <v>316</v>
      </c>
      <c r="C31" s="26" t="s">
        <v>31</v>
      </c>
      <c r="D31" s="228">
        <f>(D28+D29)*1.8</f>
        <v>122.4</v>
      </c>
      <c r="E31" s="170"/>
      <c r="F31" s="170"/>
      <c r="G31" s="98">
        <f t="shared" si="0"/>
        <v>0</v>
      </c>
      <c r="H31" s="84">
        <f t="shared" si="2"/>
        <v>0</v>
      </c>
      <c r="I31" s="84"/>
    </row>
    <row r="32" spans="1:8" s="3" customFormat="1" ht="40.5" customHeight="1">
      <c r="A32" s="230" t="s">
        <v>63</v>
      </c>
      <c r="B32" s="23" t="s">
        <v>480</v>
      </c>
      <c r="C32" s="23" t="s">
        <v>24</v>
      </c>
      <c r="D32" s="170">
        <v>3.71</v>
      </c>
      <c r="E32" s="191"/>
      <c r="F32" s="191"/>
      <c r="G32" s="79">
        <f t="shared" si="0"/>
        <v>0</v>
      </c>
      <c r="H32" s="84">
        <f t="shared" si="2"/>
        <v>0</v>
      </c>
    </row>
    <row r="33" spans="1:8" s="3" customFormat="1" ht="15.75" customHeight="1">
      <c r="A33" s="204"/>
      <c r="B33" s="13" t="s">
        <v>481</v>
      </c>
      <c r="C33" s="13" t="s">
        <v>24</v>
      </c>
      <c r="D33" s="38">
        <v>3.77</v>
      </c>
      <c r="E33" s="38"/>
      <c r="F33" s="38"/>
      <c r="G33" s="7">
        <f t="shared" si="0"/>
        <v>0</v>
      </c>
      <c r="H33" s="84">
        <f t="shared" si="2"/>
        <v>0</v>
      </c>
    </row>
    <row r="34" spans="1:8" s="103" customFormat="1" ht="15.75" customHeight="1">
      <c r="A34" s="14"/>
      <c r="B34" s="16" t="s">
        <v>563</v>
      </c>
      <c r="C34" s="16" t="s">
        <v>26</v>
      </c>
      <c r="D34" s="226">
        <v>0.322</v>
      </c>
      <c r="E34" s="43"/>
      <c r="F34" s="43"/>
      <c r="H34" s="84">
        <f t="shared" si="2"/>
        <v>0</v>
      </c>
    </row>
    <row r="35" spans="1:8" s="2" customFormat="1" ht="45.75" customHeight="1">
      <c r="A35" s="208">
        <v>26</v>
      </c>
      <c r="B35" s="23" t="s">
        <v>482</v>
      </c>
      <c r="C35" s="234" t="s">
        <v>24</v>
      </c>
      <c r="D35" s="235">
        <v>36</v>
      </c>
      <c r="E35" s="191"/>
      <c r="F35" s="191"/>
      <c r="G35" s="79">
        <f>F35/D35</f>
        <v>0</v>
      </c>
      <c r="H35" s="84">
        <f t="shared" si="2"/>
        <v>0</v>
      </c>
    </row>
    <row r="36" spans="1:8" s="2" customFormat="1" ht="15.75" customHeight="1">
      <c r="A36" s="204"/>
      <c r="B36" s="13" t="s">
        <v>481</v>
      </c>
      <c r="C36" s="13" t="s">
        <v>22</v>
      </c>
      <c r="D36" s="38">
        <v>36.54</v>
      </c>
      <c r="E36" s="38"/>
      <c r="F36" s="38"/>
      <c r="H36" s="84">
        <f t="shared" si="2"/>
        <v>0</v>
      </c>
    </row>
    <row r="37" spans="1:8" s="103" customFormat="1" ht="15.75" customHeight="1">
      <c r="A37" s="14"/>
      <c r="B37" s="16" t="s">
        <v>563</v>
      </c>
      <c r="C37" s="16" t="s">
        <v>26</v>
      </c>
      <c r="D37" s="226">
        <v>4.751</v>
      </c>
      <c r="E37" s="43"/>
      <c r="F37" s="43"/>
      <c r="H37" s="84">
        <f t="shared" si="2"/>
        <v>0</v>
      </c>
    </row>
    <row r="38" spans="1:8" s="4" customFormat="1" ht="41.25" customHeight="1">
      <c r="A38" s="230" t="s">
        <v>350</v>
      </c>
      <c r="B38" s="23" t="s">
        <v>483</v>
      </c>
      <c r="C38" s="23" t="s">
        <v>24</v>
      </c>
      <c r="D38" s="191">
        <v>21.5</v>
      </c>
      <c r="E38" s="191"/>
      <c r="F38" s="170"/>
      <c r="G38" s="79">
        <f>F38/D38</f>
        <v>0</v>
      </c>
      <c r="H38" s="84">
        <f t="shared" si="2"/>
        <v>0</v>
      </c>
    </row>
    <row r="39" spans="1:8" s="114" customFormat="1" ht="13.5" customHeight="1">
      <c r="A39" s="160"/>
      <c r="B39" s="16" t="s">
        <v>481</v>
      </c>
      <c r="C39" s="16" t="s">
        <v>24</v>
      </c>
      <c r="D39" s="43">
        <v>21.85</v>
      </c>
      <c r="E39" s="38"/>
      <c r="F39" s="43"/>
      <c r="H39" s="84">
        <f t="shared" si="2"/>
        <v>0</v>
      </c>
    </row>
    <row r="40" spans="1:8" s="114" customFormat="1" ht="16.5" customHeight="1">
      <c r="A40" s="41"/>
      <c r="B40" s="16" t="s">
        <v>563</v>
      </c>
      <c r="C40" s="16" t="s">
        <v>26</v>
      </c>
      <c r="D40" s="226">
        <v>3.33</v>
      </c>
      <c r="E40" s="43"/>
      <c r="F40" s="43"/>
      <c r="H40" s="84">
        <f t="shared" si="2"/>
        <v>0</v>
      </c>
    </row>
    <row r="41" spans="1:8" s="4" customFormat="1" ht="45.75" customHeight="1">
      <c r="A41" s="230" t="s">
        <v>433</v>
      </c>
      <c r="B41" s="23" t="s">
        <v>484</v>
      </c>
      <c r="C41" s="23" t="s">
        <v>22</v>
      </c>
      <c r="D41" s="191">
        <v>30</v>
      </c>
      <c r="E41" s="191"/>
      <c r="F41" s="170"/>
      <c r="G41" s="79">
        <f>F41/D41</f>
        <v>0</v>
      </c>
      <c r="H41" s="84">
        <f t="shared" si="2"/>
        <v>0</v>
      </c>
    </row>
    <row r="42" spans="1:8" s="102" customFormat="1" ht="15.75" customHeight="1">
      <c r="A42" s="204"/>
      <c r="B42" s="13" t="s">
        <v>481</v>
      </c>
      <c r="C42" s="13" t="s">
        <v>22</v>
      </c>
      <c r="D42" s="38">
        <v>30.45</v>
      </c>
      <c r="E42" s="38"/>
      <c r="F42" s="38"/>
      <c r="H42" s="84">
        <f t="shared" si="2"/>
        <v>0</v>
      </c>
    </row>
    <row r="43" spans="1:8" s="114" customFormat="1" ht="12.75" customHeight="1">
      <c r="A43" s="41"/>
      <c r="B43" s="16" t="s">
        <v>563</v>
      </c>
      <c r="C43" s="16" t="s">
        <v>26</v>
      </c>
      <c r="D43" s="226">
        <v>3.275</v>
      </c>
      <c r="E43" s="43"/>
      <c r="F43" s="43"/>
      <c r="H43" s="84">
        <f t="shared" si="2"/>
        <v>0</v>
      </c>
    </row>
    <row r="44" spans="1:8" s="4" customFormat="1" ht="45" customHeight="1">
      <c r="A44" s="230" t="s">
        <v>129</v>
      </c>
      <c r="B44" s="23" t="s">
        <v>485</v>
      </c>
      <c r="C44" s="26" t="s">
        <v>24</v>
      </c>
      <c r="D44" s="170">
        <v>9.2</v>
      </c>
      <c r="E44" s="170"/>
      <c r="F44" s="170"/>
      <c r="G44" s="79">
        <f>F44/D44</f>
        <v>0</v>
      </c>
      <c r="H44" s="84">
        <f t="shared" si="2"/>
        <v>0</v>
      </c>
    </row>
    <row r="45" spans="1:8" s="103" customFormat="1" ht="15.75" customHeight="1">
      <c r="A45" s="204"/>
      <c r="B45" s="13" t="s">
        <v>481</v>
      </c>
      <c r="C45" s="16" t="s">
        <v>22</v>
      </c>
      <c r="D45" s="222">
        <v>9.34</v>
      </c>
      <c r="E45" s="38"/>
      <c r="F45" s="43"/>
      <c r="H45" s="84">
        <f t="shared" si="2"/>
        <v>0</v>
      </c>
    </row>
    <row r="46" spans="1:8" s="114" customFormat="1" ht="12.75" customHeight="1">
      <c r="A46" s="41"/>
      <c r="B46" s="16" t="s">
        <v>563</v>
      </c>
      <c r="C46" s="16" t="s">
        <v>26</v>
      </c>
      <c r="D46" s="226">
        <v>1.4</v>
      </c>
      <c r="E46" s="43"/>
      <c r="F46" s="43"/>
      <c r="H46" s="84">
        <f t="shared" si="2"/>
        <v>0</v>
      </c>
    </row>
    <row r="47" spans="1:9" s="5" customFormat="1" ht="45" customHeight="1">
      <c r="A47" s="230" t="s">
        <v>434</v>
      </c>
      <c r="B47" s="23" t="s">
        <v>412</v>
      </c>
      <c r="C47" s="23" t="s">
        <v>22</v>
      </c>
      <c r="D47" s="235">
        <v>5</v>
      </c>
      <c r="E47" s="191"/>
      <c r="F47" s="191"/>
      <c r="G47" s="79">
        <f>F47/D47</f>
        <v>0</v>
      </c>
      <c r="H47" s="84">
        <f t="shared" si="2"/>
        <v>0</v>
      </c>
      <c r="I47" s="81"/>
    </row>
    <row r="48" spans="1:8" s="3" customFormat="1" ht="40.5" customHeight="1">
      <c r="A48" s="230" t="s">
        <v>435</v>
      </c>
      <c r="B48" s="23" t="s">
        <v>486</v>
      </c>
      <c r="C48" s="23" t="s">
        <v>22</v>
      </c>
      <c r="D48" s="235">
        <v>4</v>
      </c>
      <c r="E48" s="191"/>
      <c r="F48" s="191"/>
      <c r="G48" s="79">
        <f>F48/D48</f>
        <v>0</v>
      </c>
      <c r="H48" s="84">
        <f t="shared" si="2"/>
        <v>0</v>
      </c>
    </row>
    <row r="49" spans="1:8" s="4" customFormat="1" ht="52.5" customHeight="1">
      <c r="A49" s="230" t="s">
        <v>190</v>
      </c>
      <c r="B49" s="23" t="s">
        <v>488</v>
      </c>
      <c r="C49" s="26" t="s">
        <v>24</v>
      </c>
      <c r="D49" s="170">
        <v>0.7</v>
      </c>
      <c r="E49" s="170"/>
      <c r="F49" s="170"/>
      <c r="G49" s="79">
        <f>F49/D49</f>
        <v>0</v>
      </c>
      <c r="H49" s="84">
        <f t="shared" si="2"/>
        <v>0</v>
      </c>
    </row>
    <row r="50" spans="1:8" s="4" customFormat="1" ht="52.5" customHeight="1">
      <c r="A50" s="230" t="s">
        <v>202</v>
      </c>
      <c r="B50" s="23" t="s">
        <v>489</v>
      </c>
      <c r="C50" s="26" t="s">
        <v>24</v>
      </c>
      <c r="D50" s="170">
        <v>1.3</v>
      </c>
      <c r="E50" s="170"/>
      <c r="F50" s="170"/>
      <c r="G50" s="79">
        <f>F50/D50</f>
        <v>0</v>
      </c>
      <c r="H50" s="84">
        <f aca="true" t="shared" si="3" ref="H50:H66">F50</f>
        <v>0</v>
      </c>
    </row>
    <row r="51" spans="1:8" s="4" customFormat="1" ht="45.75" customHeight="1">
      <c r="A51" s="230" t="s">
        <v>436</v>
      </c>
      <c r="B51" s="23" t="s">
        <v>490</v>
      </c>
      <c r="C51" s="23" t="s">
        <v>22</v>
      </c>
      <c r="D51" s="191">
        <v>1.7</v>
      </c>
      <c r="E51" s="191"/>
      <c r="F51" s="170"/>
      <c r="G51" s="79">
        <f>F51/D51</f>
        <v>0</v>
      </c>
      <c r="H51" s="84">
        <f t="shared" si="3"/>
        <v>0</v>
      </c>
    </row>
    <row r="52" spans="1:8" s="102" customFormat="1" ht="15.75" customHeight="1">
      <c r="A52" s="204"/>
      <c r="B52" s="13" t="s">
        <v>481</v>
      </c>
      <c r="C52" s="13" t="s">
        <v>22</v>
      </c>
      <c r="D52" s="38">
        <v>1.73</v>
      </c>
      <c r="E52" s="38"/>
      <c r="F52" s="38"/>
      <c r="H52" s="84">
        <f t="shared" si="3"/>
        <v>0</v>
      </c>
    </row>
    <row r="53" spans="1:8" s="114" customFormat="1" ht="12.75" customHeight="1">
      <c r="A53" s="41"/>
      <c r="B53" s="16" t="s">
        <v>563</v>
      </c>
      <c r="C53" s="16" t="s">
        <v>26</v>
      </c>
      <c r="D53" s="226">
        <v>0.365</v>
      </c>
      <c r="E53" s="43"/>
      <c r="F53" s="43"/>
      <c r="H53" s="84">
        <f t="shared" si="3"/>
        <v>0</v>
      </c>
    </row>
    <row r="54" spans="1:8" s="4" customFormat="1" ht="39.75" customHeight="1">
      <c r="A54" s="230" t="s">
        <v>351</v>
      </c>
      <c r="B54" s="23" t="s">
        <v>491</v>
      </c>
      <c r="C54" s="23" t="s">
        <v>24</v>
      </c>
      <c r="D54" s="191">
        <v>4.3</v>
      </c>
      <c r="E54" s="191"/>
      <c r="F54" s="170"/>
      <c r="G54" s="79">
        <f>F54/D54</f>
        <v>0</v>
      </c>
      <c r="H54" s="84">
        <f t="shared" si="3"/>
        <v>0</v>
      </c>
    </row>
    <row r="55" spans="1:8" s="103" customFormat="1" ht="15.75" customHeight="1">
      <c r="A55" s="204"/>
      <c r="B55" s="13" t="s">
        <v>481</v>
      </c>
      <c r="C55" s="13" t="s">
        <v>22</v>
      </c>
      <c r="D55" s="38">
        <v>4.36</v>
      </c>
      <c r="E55" s="38"/>
      <c r="F55" s="38"/>
      <c r="H55" s="84">
        <f t="shared" si="3"/>
        <v>0</v>
      </c>
    </row>
    <row r="56" spans="1:8" s="113" customFormat="1" ht="15.75" customHeight="1">
      <c r="A56" s="41"/>
      <c r="B56" s="16" t="s">
        <v>563</v>
      </c>
      <c r="C56" s="16" t="s">
        <v>26</v>
      </c>
      <c r="D56" s="226">
        <v>0.93</v>
      </c>
      <c r="E56" s="43"/>
      <c r="F56" s="43"/>
      <c r="H56" s="84">
        <f t="shared" si="3"/>
        <v>0</v>
      </c>
    </row>
    <row r="57" spans="1:8" s="4" customFormat="1" ht="45" customHeight="1">
      <c r="A57" s="230" t="s">
        <v>352</v>
      </c>
      <c r="B57" s="23" t="s">
        <v>492</v>
      </c>
      <c r="C57" s="26" t="s">
        <v>24</v>
      </c>
      <c r="D57" s="170">
        <v>3</v>
      </c>
      <c r="E57" s="170"/>
      <c r="F57" s="170"/>
      <c r="G57" s="79">
        <f>F57/D57</f>
        <v>0</v>
      </c>
      <c r="H57" s="84">
        <f t="shared" si="3"/>
        <v>0</v>
      </c>
    </row>
    <row r="58" spans="1:8" s="103" customFormat="1" ht="15.75" customHeight="1">
      <c r="A58" s="204"/>
      <c r="B58" s="13" t="s">
        <v>481</v>
      </c>
      <c r="C58" s="16" t="s">
        <v>22</v>
      </c>
      <c r="D58" s="222">
        <v>3.045</v>
      </c>
      <c r="E58" s="43"/>
      <c r="F58" s="43"/>
      <c r="H58" s="84">
        <f t="shared" si="3"/>
        <v>0</v>
      </c>
    </row>
    <row r="59" spans="1:8" s="114" customFormat="1" ht="12.75" customHeight="1">
      <c r="A59" s="41"/>
      <c r="B59" s="16" t="s">
        <v>563</v>
      </c>
      <c r="C59" s="16" t="s">
        <v>26</v>
      </c>
      <c r="D59" s="226">
        <v>0.275</v>
      </c>
      <c r="E59" s="43"/>
      <c r="F59" s="43"/>
      <c r="H59" s="84">
        <f t="shared" si="3"/>
        <v>0</v>
      </c>
    </row>
    <row r="60" spans="1:8" s="4" customFormat="1" ht="45" customHeight="1">
      <c r="A60" s="230" t="s">
        <v>437</v>
      </c>
      <c r="B60" s="23" t="s">
        <v>493</v>
      </c>
      <c r="C60" s="26" t="s">
        <v>24</v>
      </c>
      <c r="D60" s="170">
        <v>2.5</v>
      </c>
      <c r="E60" s="170"/>
      <c r="F60" s="170"/>
      <c r="G60" s="79">
        <f>F60/D60</f>
        <v>0</v>
      </c>
      <c r="H60" s="84">
        <f t="shared" si="3"/>
        <v>0</v>
      </c>
    </row>
    <row r="61" spans="1:8" s="103" customFormat="1" ht="15.75" customHeight="1">
      <c r="A61" s="204"/>
      <c r="B61" s="13" t="s">
        <v>481</v>
      </c>
      <c r="C61" s="16" t="s">
        <v>22</v>
      </c>
      <c r="D61" s="222">
        <v>2.54</v>
      </c>
      <c r="E61" s="43"/>
      <c r="F61" s="43"/>
      <c r="H61" s="84">
        <f t="shared" si="3"/>
        <v>0</v>
      </c>
    </row>
    <row r="62" spans="1:8" s="114" customFormat="1" ht="12.75" customHeight="1">
      <c r="A62" s="41"/>
      <c r="B62" s="16" t="s">
        <v>563</v>
      </c>
      <c r="C62" s="16" t="s">
        <v>26</v>
      </c>
      <c r="D62" s="226">
        <v>0.325</v>
      </c>
      <c r="E62" s="43"/>
      <c r="F62" s="43"/>
      <c r="H62" s="84">
        <f t="shared" si="3"/>
        <v>0</v>
      </c>
    </row>
    <row r="63" spans="1:8" s="3" customFormat="1" ht="64.5" customHeight="1">
      <c r="A63" s="230" t="s">
        <v>93</v>
      </c>
      <c r="B63" s="23" t="s">
        <v>494</v>
      </c>
      <c r="C63" s="23" t="s">
        <v>22</v>
      </c>
      <c r="D63" s="235">
        <v>1.5</v>
      </c>
      <c r="E63" s="191"/>
      <c r="F63" s="191"/>
      <c r="G63" s="79">
        <f>F63/D63</f>
        <v>0</v>
      </c>
      <c r="H63" s="84">
        <f t="shared" si="3"/>
        <v>0</v>
      </c>
    </row>
    <row r="64" spans="1:8" s="3" customFormat="1" ht="15.75" customHeight="1">
      <c r="A64" s="204"/>
      <c r="B64" s="13" t="s">
        <v>487</v>
      </c>
      <c r="C64" s="13" t="s">
        <v>22</v>
      </c>
      <c r="D64" s="38">
        <v>1.53</v>
      </c>
      <c r="E64" s="38"/>
      <c r="F64" s="38"/>
      <c r="G64" s="7"/>
      <c r="H64" s="84">
        <f t="shared" si="3"/>
        <v>0</v>
      </c>
    </row>
    <row r="65" spans="1:8" s="4" customFormat="1" ht="50.25" customHeight="1">
      <c r="A65" s="208">
        <v>39</v>
      </c>
      <c r="B65" s="23" t="s">
        <v>564</v>
      </c>
      <c r="C65" s="23" t="s">
        <v>24</v>
      </c>
      <c r="D65" s="235">
        <v>6</v>
      </c>
      <c r="E65" s="191"/>
      <c r="F65" s="191"/>
      <c r="G65" s="79">
        <f aca="true" t="shared" si="4" ref="G65:G73">F65/D65</f>
        <v>0</v>
      </c>
      <c r="H65" s="84">
        <f t="shared" si="3"/>
        <v>0</v>
      </c>
    </row>
    <row r="66" spans="1:9" s="159" customFormat="1" ht="57.75" customHeight="1">
      <c r="A66" s="208">
        <v>40</v>
      </c>
      <c r="B66" s="23" t="s">
        <v>298</v>
      </c>
      <c r="C66" s="23" t="s">
        <v>299</v>
      </c>
      <c r="D66" s="236">
        <v>785</v>
      </c>
      <c r="E66" s="170"/>
      <c r="F66" s="170"/>
      <c r="G66" s="98">
        <f t="shared" si="4"/>
        <v>0</v>
      </c>
      <c r="H66" s="84">
        <f t="shared" si="3"/>
        <v>0</v>
      </c>
      <c r="I66" s="84"/>
    </row>
    <row r="67" spans="1:9" s="3" customFormat="1" ht="45" customHeight="1">
      <c r="A67" s="230" t="s">
        <v>130</v>
      </c>
      <c r="B67" s="23" t="s">
        <v>300</v>
      </c>
      <c r="C67" s="26" t="s">
        <v>32</v>
      </c>
      <c r="D67" s="228">
        <v>785</v>
      </c>
      <c r="E67" s="170"/>
      <c r="F67" s="170"/>
      <c r="G67" s="98">
        <f t="shared" si="4"/>
        <v>0</v>
      </c>
      <c r="H67" s="84">
        <f aca="true" t="shared" si="5" ref="H67:H78">F67</f>
        <v>0</v>
      </c>
      <c r="I67" s="84"/>
    </row>
    <row r="68" spans="1:9" s="159" customFormat="1" ht="46.5" customHeight="1">
      <c r="A68" s="208">
        <v>42</v>
      </c>
      <c r="B68" s="23" t="s">
        <v>301</v>
      </c>
      <c r="C68" s="23" t="s">
        <v>24</v>
      </c>
      <c r="D68" s="228">
        <v>6.5</v>
      </c>
      <c r="E68" s="170"/>
      <c r="F68" s="170"/>
      <c r="G68" s="98">
        <f t="shared" si="4"/>
        <v>0</v>
      </c>
      <c r="H68" s="84">
        <f t="shared" si="5"/>
        <v>0</v>
      </c>
      <c r="I68" s="84"/>
    </row>
    <row r="69" spans="1:9" s="159" customFormat="1" ht="37.5" customHeight="1">
      <c r="A69" s="208">
        <v>43</v>
      </c>
      <c r="B69" s="23" t="s">
        <v>302</v>
      </c>
      <c r="C69" s="23" t="s">
        <v>24</v>
      </c>
      <c r="D69" s="228">
        <v>22.22</v>
      </c>
      <c r="E69" s="170"/>
      <c r="F69" s="170"/>
      <c r="G69" s="98">
        <f t="shared" si="4"/>
        <v>0</v>
      </c>
      <c r="H69" s="84">
        <f t="shared" si="5"/>
        <v>0</v>
      </c>
      <c r="I69" s="84"/>
    </row>
    <row r="70" spans="1:11" s="4" customFormat="1" ht="74.25" customHeight="1">
      <c r="A70" s="208">
        <v>44</v>
      </c>
      <c r="B70" s="23" t="s">
        <v>462</v>
      </c>
      <c r="C70" s="23" t="s">
        <v>32</v>
      </c>
      <c r="D70" s="228">
        <v>1045</v>
      </c>
      <c r="E70" s="170"/>
      <c r="F70" s="170"/>
      <c r="G70" s="98">
        <f t="shared" si="4"/>
        <v>0</v>
      </c>
      <c r="H70" s="84">
        <f t="shared" si="5"/>
        <v>0</v>
      </c>
      <c r="I70" s="84"/>
      <c r="J70" s="2"/>
      <c r="K70" s="2"/>
    </row>
    <row r="71" spans="1:9" s="2" customFormat="1" ht="34.5" customHeight="1">
      <c r="A71" s="208">
        <v>45</v>
      </c>
      <c r="B71" s="23" t="s">
        <v>135</v>
      </c>
      <c r="C71" s="26" t="s">
        <v>28</v>
      </c>
      <c r="D71" s="233">
        <v>4</v>
      </c>
      <c r="E71" s="170"/>
      <c r="F71" s="170"/>
      <c r="G71" s="98">
        <f t="shared" si="4"/>
        <v>0</v>
      </c>
      <c r="H71" s="84">
        <f t="shared" si="5"/>
        <v>0</v>
      </c>
      <c r="I71" s="84"/>
    </row>
    <row r="72" spans="1:10" s="4" customFormat="1" ht="66.75" customHeight="1">
      <c r="A72" s="208">
        <v>46</v>
      </c>
      <c r="B72" s="23" t="s">
        <v>123</v>
      </c>
      <c r="C72" s="23" t="s">
        <v>32</v>
      </c>
      <c r="D72" s="228">
        <v>1031</v>
      </c>
      <c r="E72" s="170"/>
      <c r="F72" s="170"/>
      <c r="G72" s="98">
        <f t="shared" si="4"/>
        <v>0</v>
      </c>
      <c r="H72" s="84">
        <f t="shared" si="5"/>
        <v>0</v>
      </c>
      <c r="I72" s="84"/>
      <c r="J72" s="2"/>
    </row>
    <row r="73" spans="1:9" s="2" customFormat="1" ht="50.25" customHeight="1">
      <c r="A73" s="230" t="s">
        <v>174</v>
      </c>
      <c r="B73" s="23" t="s">
        <v>137</v>
      </c>
      <c r="C73" s="23" t="s">
        <v>28</v>
      </c>
      <c r="D73" s="233">
        <v>8</v>
      </c>
      <c r="E73" s="170"/>
      <c r="F73" s="170"/>
      <c r="G73" s="98">
        <f t="shared" si="4"/>
        <v>0</v>
      </c>
      <c r="H73" s="84">
        <f t="shared" si="5"/>
        <v>0</v>
      </c>
      <c r="I73" s="84"/>
    </row>
    <row r="74" spans="1:8" s="2" customFormat="1" ht="51" customHeight="1">
      <c r="A74" s="230" t="s">
        <v>147</v>
      </c>
      <c r="B74" s="23" t="s">
        <v>306</v>
      </c>
      <c r="C74" s="23" t="s">
        <v>39</v>
      </c>
      <c r="D74" s="228">
        <v>96</v>
      </c>
      <c r="E74" s="170"/>
      <c r="F74" s="170"/>
      <c r="G74" s="79">
        <f>F74/D74</f>
        <v>0</v>
      </c>
      <c r="H74" s="84">
        <f t="shared" si="5"/>
        <v>0</v>
      </c>
    </row>
    <row r="75" spans="1:8" s="3" customFormat="1" ht="15.75" customHeight="1">
      <c r="A75" s="14"/>
      <c r="B75" s="13" t="s">
        <v>304</v>
      </c>
      <c r="C75" s="13" t="s">
        <v>39</v>
      </c>
      <c r="D75" s="43">
        <v>97.92</v>
      </c>
      <c r="E75" s="43"/>
      <c r="F75" s="43"/>
      <c r="G75" s="3">
        <f>F75/D75</f>
        <v>0</v>
      </c>
      <c r="H75" s="84">
        <f t="shared" si="5"/>
        <v>0</v>
      </c>
    </row>
    <row r="76" spans="1:8" s="3" customFormat="1" ht="15.75" customHeight="1">
      <c r="A76" s="14"/>
      <c r="B76" s="13" t="s">
        <v>305</v>
      </c>
      <c r="C76" s="13" t="s">
        <v>28</v>
      </c>
      <c r="D76" s="43">
        <v>288</v>
      </c>
      <c r="E76" s="43"/>
      <c r="F76" s="43"/>
      <c r="H76" s="84">
        <f t="shared" si="5"/>
        <v>0</v>
      </c>
    </row>
    <row r="77" spans="1:8" s="2" customFormat="1" ht="51" customHeight="1">
      <c r="A77" s="230" t="s">
        <v>146</v>
      </c>
      <c r="B77" s="23" t="s">
        <v>386</v>
      </c>
      <c r="C77" s="23" t="s">
        <v>39</v>
      </c>
      <c r="D77" s="228">
        <v>67</v>
      </c>
      <c r="E77" s="170"/>
      <c r="F77" s="170"/>
      <c r="G77" s="79">
        <f>F77/D77</f>
        <v>0</v>
      </c>
      <c r="H77" s="84">
        <f t="shared" si="5"/>
        <v>0</v>
      </c>
    </row>
    <row r="78" spans="1:8" s="2" customFormat="1" ht="52.5" customHeight="1">
      <c r="A78" s="230" t="s">
        <v>95</v>
      </c>
      <c r="B78" s="23" t="s">
        <v>307</v>
      </c>
      <c r="C78" s="23" t="s">
        <v>39</v>
      </c>
      <c r="D78" s="228">
        <v>116</v>
      </c>
      <c r="E78" s="170"/>
      <c r="F78" s="170"/>
      <c r="G78" s="79">
        <f>F78/D78</f>
        <v>0</v>
      </c>
      <c r="H78" s="84">
        <f t="shared" si="5"/>
        <v>0</v>
      </c>
    </row>
    <row r="79" spans="1:8" s="2" customFormat="1" ht="13.5" customHeight="1">
      <c r="A79" s="14"/>
      <c r="B79" s="13" t="s">
        <v>303</v>
      </c>
      <c r="C79" s="13" t="s">
        <v>39</v>
      </c>
      <c r="D79" s="43">
        <v>18.32</v>
      </c>
      <c r="E79" s="43"/>
      <c r="F79" s="43"/>
      <c r="G79" s="2">
        <f>F79/D79</f>
        <v>0</v>
      </c>
      <c r="H79" s="84">
        <f aca="true" t="shared" si="6" ref="H79:H95">F79</f>
        <v>0</v>
      </c>
    </row>
    <row r="80" spans="1:8" s="2" customFormat="1" ht="13.5" customHeight="1">
      <c r="A80" s="14"/>
      <c r="B80" s="13" t="s">
        <v>91</v>
      </c>
      <c r="C80" s="13" t="s">
        <v>28</v>
      </c>
      <c r="D80" s="33">
        <f>D73*3</f>
        <v>24</v>
      </c>
      <c r="E80" s="43"/>
      <c r="F80" s="43"/>
      <c r="H80" s="84">
        <f t="shared" si="6"/>
        <v>0</v>
      </c>
    </row>
    <row r="81" spans="1:8" s="2" customFormat="1" ht="13.5" customHeight="1">
      <c r="A81" s="14"/>
      <c r="B81" s="13" t="s">
        <v>92</v>
      </c>
      <c r="C81" s="13" t="s">
        <v>28</v>
      </c>
      <c r="D81" s="43">
        <v>58</v>
      </c>
      <c r="E81" s="43"/>
      <c r="F81" s="43"/>
      <c r="H81" s="84">
        <f t="shared" si="6"/>
        <v>0</v>
      </c>
    </row>
    <row r="82" spans="1:9" s="159" customFormat="1" ht="42" customHeight="1">
      <c r="A82" s="208">
        <v>51</v>
      </c>
      <c r="B82" s="23" t="s">
        <v>309</v>
      </c>
      <c r="C82" s="23" t="s">
        <v>299</v>
      </c>
      <c r="D82" s="228">
        <v>125</v>
      </c>
      <c r="E82" s="170"/>
      <c r="F82" s="170"/>
      <c r="G82" s="98">
        <f>F82/D82</f>
        <v>0</v>
      </c>
      <c r="H82" s="84">
        <f t="shared" si="6"/>
        <v>0</v>
      </c>
      <c r="I82" s="84"/>
    </row>
    <row r="83" spans="1:9" s="3" customFormat="1" ht="42.75" customHeight="1">
      <c r="A83" s="208">
        <v>52</v>
      </c>
      <c r="B83" s="23" t="s">
        <v>310</v>
      </c>
      <c r="C83" s="23" t="s">
        <v>32</v>
      </c>
      <c r="D83" s="228">
        <v>125</v>
      </c>
      <c r="E83" s="170"/>
      <c r="F83" s="170"/>
      <c r="G83" s="98">
        <f>F83/D83</f>
        <v>0</v>
      </c>
      <c r="H83" s="84">
        <f t="shared" si="6"/>
        <v>0</v>
      </c>
      <c r="I83" s="84"/>
    </row>
    <row r="84" spans="1:8" s="5" customFormat="1" ht="51.75" customHeight="1">
      <c r="A84" s="208">
        <v>53</v>
      </c>
      <c r="B84" s="23" t="s">
        <v>308</v>
      </c>
      <c r="C84" s="23" t="s">
        <v>32</v>
      </c>
      <c r="D84" s="235">
        <v>12</v>
      </c>
      <c r="E84" s="191"/>
      <c r="F84" s="191"/>
      <c r="G84" s="32"/>
      <c r="H84" s="84">
        <f t="shared" si="6"/>
        <v>0</v>
      </c>
    </row>
    <row r="85" spans="1:8" s="2" customFormat="1" ht="51.75" customHeight="1">
      <c r="A85" s="208">
        <v>54</v>
      </c>
      <c r="B85" s="23" t="s">
        <v>495</v>
      </c>
      <c r="C85" s="23" t="s">
        <v>25</v>
      </c>
      <c r="D85" s="235">
        <v>15</v>
      </c>
      <c r="E85" s="191"/>
      <c r="F85" s="191"/>
      <c r="G85" s="79">
        <f>F85/D85</f>
        <v>0</v>
      </c>
      <c r="H85" s="84">
        <f t="shared" si="6"/>
        <v>0</v>
      </c>
    </row>
    <row r="86" spans="1:8" s="118" customFormat="1" ht="15.75" customHeight="1">
      <c r="A86" s="14"/>
      <c r="B86" s="13" t="s">
        <v>496</v>
      </c>
      <c r="C86" s="13" t="s">
        <v>25</v>
      </c>
      <c r="D86" s="38">
        <v>37.5</v>
      </c>
      <c r="E86" s="38"/>
      <c r="F86" s="38"/>
      <c r="G86" s="82"/>
      <c r="H86" s="84">
        <f t="shared" si="6"/>
        <v>0</v>
      </c>
    </row>
    <row r="87" spans="1:8" s="118" customFormat="1" ht="15.75" customHeight="1">
      <c r="A87" s="14"/>
      <c r="B87" s="13" t="s">
        <v>497</v>
      </c>
      <c r="C87" s="13" t="s">
        <v>25</v>
      </c>
      <c r="D87" s="38">
        <v>18.75</v>
      </c>
      <c r="E87" s="38"/>
      <c r="F87" s="38"/>
      <c r="G87" s="82"/>
      <c r="H87" s="84">
        <f t="shared" si="6"/>
        <v>0</v>
      </c>
    </row>
    <row r="88" spans="1:9" ht="36" customHeight="1">
      <c r="A88" s="230" t="s">
        <v>131</v>
      </c>
      <c r="B88" s="23" t="s">
        <v>136</v>
      </c>
      <c r="C88" s="237" t="s">
        <v>28</v>
      </c>
      <c r="D88" s="238">
        <v>2</v>
      </c>
      <c r="E88" s="170"/>
      <c r="F88" s="170"/>
      <c r="G88" s="98">
        <f>F88/D88</f>
        <v>0</v>
      </c>
      <c r="H88" s="84">
        <f t="shared" si="6"/>
        <v>0</v>
      </c>
      <c r="I88" s="84"/>
    </row>
    <row r="89" spans="1:11" s="4" customFormat="1" ht="58.5" customHeight="1">
      <c r="A89" s="230" t="s">
        <v>132</v>
      </c>
      <c r="B89" s="23" t="s">
        <v>565</v>
      </c>
      <c r="C89" s="26" t="s">
        <v>24</v>
      </c>
      <c r="D89" s="170">
        <v>136.1</v>
      </c>
      <c r="E89" s="170"/>
      <c r="F89" s="170"/>
      <c r="G89" s="79">
        <f>F89/D89</f>
        <v>0</v>
      </c>
      <c r="H89" s="84">
        <f t="shared" si="6"/>
        <v>0</v>
      </c>
      <c r="I89" s="2"/>
      <c r="J89" s="2"/>
      <c r="K89" s="2"/>
    </row>
    <row r="90" spans="1:9" s="4" customFormat="1" ht="42" customHeight="1">
      <c r="A90" s="230" t="s">
        <v>96</v>
      </c>
      <c r="B90" s="23" t="s">
        <v>273</v>
      </c>
      <c r="C90" s="23" t="s">
        <v>32</v>
      </c>
      <c r="D90" s="228">
        <v>2360</v>
      </c>
      <c r="E90" s="170"/>
      <c r="F90" s="170"/>
      <c r="G90" s="98">
        <f>F90/D90</f>
        <v>0</v>
      </c>
      <c r="H90" s="84">
        <f t="shared" si="6"/>
        <v>0</v>
      </c>
      <c r="I90" s="84"/>
    </row>
    <row r="91" spans="1:9" s="4" customFormat="1" ht="42" customHeight="1">
      <c r="A91" s="230" t="s">
        <v>175</v>
      </c>
      <c r="B91" s="23" t="s">
        <v>274</v>
      </c>
      <c r="C91" s="23" t="s">
        <v>32</v>
      </c>
      <c r="D91" s="228">
        <v>50</v>
      </c>
      <c r="E91" s="170"/>
      <c r="F91" s="170"/>
      <c r="G91" s="98">
        <f>F91/D91</f>
        <v>0</v>
      </c>
      <c r="H91" s="84">
        <f t="shared" si="6"/>
        <v>0</v>
      </c>
      <c r="I91" s="84"/>
    </row>
    <row r="92" spans="1:8" s="4" customFormat="1" ht="49.5" customHeight="1">
      <c r="A92" s="230" t="s">
        <v>176</v>
      </c>
      <c r="B92" s="23" t="s">
        <v>498</v>
      </c>
      <c r="C92" s="23" t="s">
        <v>24</v>
      </c>
      <c r="D92" s="191">
        <v>10</v>
      </c>
      <c r="E92" s="191"/>
      <c r="F92" s="170"/>
      <c r="G92" s="79">
        <f>F92/D92</f>
        <v>0</v>
      </c>
      <c r="H92" s="84">
        <f t="shared" si="6"/>
        <v>0</v>
      </c>
    </row>
    <row r="93" spans="1:8" s="103" customFormat="1" ht="12.75" customHeight="1">
      <c r="A93" s="112"/>
      <c r="B93" s="221" t="s">
        <v>481</v>
      </c>
      <c r="C93" s="221" t="s">
        <v>22</v>
      </c>
      <c r="D93" s="156">
        <v>10.15</v>
      </c>
      <c r="E93" s="156"/>
      <c r="F93" s="43"/>
      <c r="H93" s="84">
        <f t="shared" si="6"/>
        <v>0</v>
      </c>
    </row>
    <row r="94" spans="1:8" s="103" customFormat="1" ht="12.75" customHeight="1">
      <c r="A94" s="14"/>
      <c r="B94" s="16" t="s">
        <v>566</v>
      </c>
      <c r="C94" s="16" t="s">
        <v>26</v>
      </c>
      <c r="D94" s="226">
        <v>1.2</v>
      </c>
      <c r="E94" s="43"/>
      <c r="F94" s="43"/>
      <c r="H94" s="84">
        <f t="shared" si="6"/>
        <v>0</v>
      </c>
    </row>
    <row r="95" spans="1:9" s="3" customFormat="1" ht="44.25" customHeight="1">
      <c r="A95" s="230" t="s">
        <v>139</v>
      </c>
      <c r="B95" s="23" t="s">
        <v>266</v>
      </c>
      <c r="C95" s="239" t="s">
        <v>32</v>
      </c>
      <c r="D95" s="170">
        <v>426.8</v>
      </c>
      <c r="E95" s="170"/>
      <c r="F95" s="170"/>
      <c r="G95" s="98">
        <f aca="true" t="shared" si="7" ref="G95:G126">F95/D95</f>
        <v>0</v>
      </c>
      <c r="H95" s="84">
        <f t="shared" si="6"/>
        <v>0</v>
      </c>
      <c r="I95" s="84"/>
    </row>
    <row r="96" spans="1:9" s="27" customFormat="1" ht="51" customHeight="1">
      <c r="A96" s="230" t="s">
        <v>177</v>
      </c>
      <c r="B96" s="23" t="s">
        <v>267</v>
      </c>
      <c r="C96" s="239" t="s">
        <v>32</v>
      </c>
      <c r="D96" s="170">
        <v>24.6</v>
      </c>
      <c r="E96" s="170"/>
      <c r="F96" s="170"/>
      <c r="G96" s="98">
        <f t="shared" si="7"/>
        <v>0</v>
      </c>
      <c r="H96" s="84">
        <f aca="true" t="shared" si="8" ref="H96:H111">F96</f>
        <v>0</v>
      </c>
      <c r="I96" s="84"/>
    </row>
    <row r="97" spans="1:9" s="27" customFormat="1" ht="40.5" customHeight="1">
      <c r="A97" s="230" t="s">
        <v>178</v>
      </c>
      <c r="B97" s="23" t="s">
        <v>268</v>
      </c>
      <c r="C97" s="239" t="s">
        <v>32</v>
      </c>
      <c r="D97" s="170">
        <v>9.9</v>
      </c>
      <c r="E97" s="170"/>
      <c r="F97" s="170"/>
      <c r="G97" s="98">
        <f t="shared" si="7"/>
        <v>0</v>
      </c>
      <c r="H97" s="84">
        <f t="shared" si="8"/>
        <v>0</v>
      </c>
      <c r="I97" s="84"/>
    </row>
    <row r="98" spans="1:9" s="3" customFormat="1" ht="37.5" customHeight="1">
      <c r="A98" s="230" t="s">
        <v>179</v>
      </c>
      <c r="B98" s="23" t="s">
        <v>94</v>
      </c>
      <c r="C98" s="23" t="s">
        <v>25</v>
      </c>
      <c r="D98" s="228">
        <f>(D96+D97)*2</f>
        <v>69</v>
      </c>
      <c r="E98" s="170"/>
      <c r="F98" s="170"/>
      <c r="G98" s="98">
        <f t="shared" si="7"/>
        <v>0</v>
      </c>
      <c r="H98" s="84">
        <f t="shared" si="8"/>
        <v>0</v>
      </c>
      <c r="I98" s="84"/>
    </row>
    <row r="99" spans="1:9" s="3" customFormat="1" ht="39.75" customHeight="1">
      <c r="A99" s="230" t="s">
        <v>192</v>
      </c>
      <c r="B99" s="23" t="s">
        <v>270</v>
      </c>
      <c r="C99" s="239" t="s">
        <v>32</v>
      </c>
      <c r="D99" s="170">
        <v>142.9</v>
      </c>
      <c r="E99" s="170"/>
      <c r="F99" s="170"/>
      <c r="G99" s="98">
        <f t="shared" si="7"/>
        <v>0</v>
      </c>
      <c r="H99" s="84">
        <f t="shared" si="8"/>
        <v>0</v>
      </c>
      <c r="I99" s="84"/>
    </row>
    <row r="100" spans="1:9" s="3" customFormat="1" ht="39.75" customHeight="1">
      <c r="A100" s="230" t="s">
        <v>180</v>
      </c>
      <c r="B100" s="23" t="s">
        <v>142</v>
      </c>
      <c r="C100" s="239" t="s">
        <v>32</v>
      </c>
      <c r="D100" s="170">
        <v>59.8</v>
      </c>
      <c r="E100" s="170"/>
      <c r="F100" s="170"/>
      <c r="G100" s="98">
        <f t="shared" si="7"/>
        <v>0</v>
      </c>
      <c r="H100" s="84">
        <f t="shared" si="8"/>
        <v>0</v>
      </c>
      <c r="I100" s="84"/>
    </row>
    <row r="101" spans="1:9" s="2" customFormat="1" ht="39" customHeight="1">
      <c r="A101" s="230" t="s">
        <v>193</v>
      </c>
      <c r="B101" s="23" t="s">
        <v>385</v>
      </c>
      <c r="C101" s="239" t="s">
        <v>39</v>
      </c>
      <c r="D101" s="233">
        <v>228</v>
      </c>
      <c r="E101" s="170"/>
      <c r="F101" s="170"/>
      <c r="G101" s="98">
        <f t="shared" si="7"/>
        <v>0</v>
      </c>
      <c r="H101" s="84">
        <f t="shared" si="8"/>
        <v>0</v>
      </c>
      <c r="I101" s="84"/>
    </row>
    <row r="102" spans="1:9" s="3" customFormat="1" ht="42.75" customHeight="1">
      <c r="A102" s="208">
        <v>67</v>
      </c>
      <c r="B102" s="23" t="s">
        <v>271</v>
      </c>
      <c r="C102" s="23" t="s">
        <v>32</v>
      </c>
      <c r="D102" s="228">
        <v>114</v>
      </c>
      <c r="E102" s="170"/>
      <c r="F102" s="170"/>
      <c r="G102" s="98">
        <f t="shared" si="7"/>
        <v>0</v>
      </c>
      <c r="H102" s="84">
        <f t="shared" si="8"/>
        <v>0</v>
      </c>
      <c r="I102" s="84"/>
    </row>
    <row r="103" spans="1:9" s="3" customFormat="1" ht="35.25" customHeight="1">
      <c r="A103" s="230" t="s">
        <v>181</v>
      </c>
      <c r="B103" s="23" t="s">
        <v>269</v>
      </c>
      <c r="C103" s="239" t="s">
        <v>32</v>
      </c>
      <c r="D103" s="170">
        <v>363.3</v>
      </c>
      <c r="E103" s="170"/>
      <c r="F103" s="170"/>
      <c r="G103" s="98">
        <f t="shared" si="7"/>
        <v>0</v>
      </c>
      <c r="H103" s="84">
        <f t="shared" si="8"/>
        <v>0</v>
      </c>
      <c r="I103" s="84"/>
    </row>
    <row r="104" spans="1:9" s="4" customFormat="1" ht="42.75" customHeight="1">
      <c r="A104" s="230" t="s">
        <v>182</v>
      </c>
      <c r="B104" s="23" t="s">
        <v>143</v>
      </c>
      <c r="C104" s="23" t="s">
        <v>39</v>
      </c>
      <c r="D104" s="228">
        <v>253</v>
      </c>
      <c r="E104" s="170"/>
      <c r="F104" s="170"/>
      <c r="G104" s="98">
        <f t="shared" si="7"/>
        <v>0</v>
      </c>
      <c r="H104" s="84">
        <f t="shared" si="8"/>
        <v>0</v>
      </c>
      <c r="I104" s="84"/>
    </row>
    <row r="105" spans="1:9" s="3" customFormat="1" ht="37.5" customHeight="1">
      <c r="A105" s="230" t="s">
        <v>183</v>
      </c>
      <c r="B105" s="23" t="s">
        <v>384</v>
      </c>
      <c r="C105" s="26" t="s">
        <v>39</v>
      </c>
      <c r="D105" s="228">
        <v>4398</v>
      </c>
      <c r="E105" s="170"/>
      <c r="F105" s="170"/>
      <c r="G105" s="98">
        <f t="shared" si="7"/>
        <v>0</v>
      </c>
      <c r="H105" s="84">
        <f t="shared" si="8"/>
        <v>0</v>
      </c>
      <c r="I105" s="84"/>
    </row>
    <row r="106" spans="1:11" ht="39.75" customHeight="1">
      <c r="A106" s="230" t="s">
        <v>184</v>
      </c>
      <c r="B106" s="23" t="s">
        <v>278</v>
      </c>
      <c r="C106" s="229" t="s">
        <v>37</v>
      </c>
      <c r="D106" s="228">
        <v>3707</v>
      </c>
      <c r="E106" s="170"/>
      <c r="F106" s="170"/>
      <c r="G106" s="98">
        <f t="shared" si="7"/>
        <v>0</v>
      </c>
      <c r="H106" s="84">
        <f t="shared" si="8"/>
        <v>0</v>
      </c>
      <c r="I106" s="84"/>
      <c r="J106" s="3"/>
      <c r="K106" s="3"/>
    </row>
    <row r="107" spans="1:9" s="3" customFormat="1" ht="52.5" customHeight="1">
      <c r="A107" s="230" t="s">
        <v>194</v>
      </c>
      <c r="B107" s="23" t="s">
        <v>276</v>
      </c>
      <c r="C107" s="26" t="s">
        <v>32</v>
      </c>
      <c r="D107" s="228">
        <v>1163</v>
      </c>
      <c r="E107" s="170"/>
      <c r="F107" s="170"/>
      <c r="G107" s="98">
        <f t="shared" si="7"/>
        <v>0</v>
      </c>
      <c r="H107" s="84">
        <f t="shared" si="8"/>
        <v>0</v>
      </c>
      <c r="I107" s="84"/>
    </row>
    <row r="108" spans="1:9" s="3" customFormat="1" ht="45" customHeight="1">
      <c r="A108" s="230" t="s">
        <v>438</v>
      </c>
      <c r="B108" s="23" t="s">
        <v>279</v>
      </c>
      <c r="C108" s="26" t="s">
        <v>32</v>
      </c>
      <c r="D108" s="228">
        <v>704</v>
      </c>
      <c r="E108" s="170"/>
      <c r="F108" s="170"/>
      <c r="G108" s="98">
        <f t="shared" si="7"/>
        <v>0</v>
      </c>
      <c r="H108" s="84">
        <f t="shared" si="8"/>
        <v>0</v>
      </c>
      <c r="I108" s="84"/>
    </row>
    <row r="109" spans="1:11" ht="54" customHeight="1">
      <c r="A109" s="230" t="s">
        <v>185</v>
      </c>
      <c r="B109" s="23" t="s">
        <v>280</v>
      </c>
      <c r="C109" s="229" t="s">
        <v>37</v>
      </c>
      <c r="D109" s="228">
        <v>704</v>
      </c>
      <c r="E109" s="170"/>
      <c r="F109" s="170"/>
      <c r="G109" s="98">
        <f t="shared" si="7"/>
        <v>0</v>
      </c>
      <c r="H109" s="84">
        <f t="shared" si="8"/>
        <v>0</v>
      </c>
      <c r="I109" s="84"/>
      <c r="J109" s="3"/>
      <c r="K109" s="3"/>
    </row>
    <row r="110" spans="1:11" s="107" customFormat="1" ht="57.75" customHeight="1">
      <c r="A110" s="230" t="s">
        <v>439</v>
      </c>
      <c r="B110" s="23" t="s">
        <v>111</v>
      </c>
      <c r="C110" s="26" t="s">
        <v>32</v>
      </c>
      <c r="D110" s="170">
        <v>1611</v>
      </c>
      <c r="E110" s="170"/>
      <c r="F110" s="170"/>
      <c r="G110" s="98">
        <f t="shared" si="7"/>
        <v>0</v>
      </c>
      <c r="H110" s="84">
        <f t="shared" si="8"/>
        <v>0</v>
      </c>
      <c r="I110" s="84"/>
      <c r="J110" s="158"/>
      <c r="K110" s="158"/>
    </row>
    <row r="111" spans="1:11" ht="44.25" customHeight="1">
      <c r="A111" s="240" t="s">
        <v>186</v>
      </c>
      <c r="B111" s="234" t="s">
        <v>281</v>
      </c>
      <c r="C111" s="234" t="s">
        <v>32</v>
      </c>
      <c r="D111" s="236">
        <v>1060</v>
      </c>
      <c r="E111" s="217"/>
      <c r="F111" s="170"/>
      <c r="G111" s="98">
        <f t="shared" si="7"/>
        <v>0</v>
      </c>
      <c r="H111" s="84">
        <f t="shared" si="8"/>
        <v>0</v>
      </c>
      <c r="I111" s="84"/>
      <c r="J111" s="3"/>
      <c r="K111" s="3"/>
    </row>
    <row r="112" spans="1:9" ht="47.25" customHeight="1">
      <c r="A112" s="230" t="s">
        <v>195</v>
      </c>
      <c r="B112" s="23" t="s">
        <v>134</v>
      </c>
      <c r="C112" s="23" t="s">
        <v>32</v>
      </c>
      <c r="D112" s="228">
        <v>1030</v>
      </c>
      <c r="E112" s="170"/>
      <c r="F112" s="170"/>
      <c r="G112" s="98">
        <f t="shared" si="7"/>
        <v>0</v>
      </c>
      <c r="H112" s="84">
        <f aca="true" t="shared" si="9" ref="H112:H127">F112</f>
        <v>0</v>
      </c>
      <c r="I112" s="84"/>
    </row>
    <row r="113" spans="1:9" ht="37.5" customHeight="1">
      <c r="A113" s="230" t="s">
        <v>196</v>
      </c>
      <c r="B113" s="23" t="s">
        <v>144</v>
      </c>
      <c r="C113" s="237" t="s">
        <v>39</v>
      </c>
      <c r="D113" s="236">
        <v>78</v>
      </c>
      <c r="E113" s="170"/>
      <c r="F113" s="170"/>
      <c r="G113" s="98">
        <f t="shared" si="7"/>
        <v>0</v>
      </c>
      <c r="H113" s="84">
        <f t="shared" si="9"/>
        <v>0</v>
      </c>
      <c r="I113" s="84"/>
    </row>
    <row r="114" spans="1:9" ht="37.5" customHeight="1">
      <c r="A114" s="230" t="s">
        <v>187</v>
      </c>
      <c r="B114" s="23" t="s">
        <v>432</v>
      </c>
      <c r="C114" s="237" t="s">
        <v>39</v>
      </c>
      <c r="D114" s="236">
        <v>330</v>
      </c>
      <c r="E114" s="170"/>
      <c r="F114" s="170"/>
      <c r="G114" s="98">
        <f t="shared" si="7"/>
        <v>0</v>
      </c>
      <c r="H114" s="84">
        <f t="shared" si="9"/>
        <v>0</v>
      </c>
      <c r="I114" s="84"/>
    </row>
    <row r="115" spans="1:9" s="158" customFormat="1" ht="60" customHeight="1">
      <c r="A115" s="208">
        <v>80</v>
      </c>
      <c r="B115" s="23" t="s">
        <v>110</v>
      </c>
      <c r="C115" s="23" t="s">
        <v>39</v>
      </c>
      <c r="D115" s="26">
        <v>103</v>
      </c>
      <c r="E115" s="170"/>
      <c r="F115" s="170"/>
      <c r="G115" s="98">
        <f t="shared" si="7"/>
        <v>0</v>
      </c>
      <c r="H115" s="84">
        <f t="shared" si="9"/>
        <v>0</v>
      </c>
      <c r="I115" s="84"/>
    </row>
    <row r="116" spans="1:9" ht="35.25" customHeight="1">
      <c r="A116" s="230" t="s">
        <v>203</v>
      </c>
      <c r="B116" s="23" t="s">
        <v>389</v>
      </c>
      <c r="C116" s="26" t="s">
        <v>32</v>
      </c>
      <c r="D116" s="228">
        <v>2338</v>
      </c>
      <c r="E116" s="170"/>
      <c r="F116" s="170"/>
      <c r="G116" s="98">
        <f t="shared" si="7"/>
        <v>0</v>
      </c>
      <c r="H116" s="84">
        <f t="shared" si="9"/>
        <v>0</v>
      </c>
      <c r="I116" s="84"/>
    </row>
    <row r="117" spans="1:9" s="3" customFormat="1" ht="42" customHeight="1">
      <c r="A117" s="208">
        <v>82</v>
      </c>
      <c r="B117" s="23" t="s">
        <v>283</v>
      </c>
      <c r="C117" s="26" t="s">
        <v>32</v>
      </c>
      <c r="D117" s="228">
        <v>2323</v>
      </c>
      <c r="E117" s="170"/>
      <c r="F117" s="170"/>
      <c r="G117" s="98">
        <f t="shared" si="7"/>
        <v>0</v>
      </c>
      <c r="H117" s="84">
        <f t="shared" si="9"/>
        <v>0</v>
      </c>
      <c r="I117" s="84"/>
    </row>
    <row r="118" spans="1:9" s="3" customFormat="1" ht="42" customHeight="1">
      <c r="A118" s="208">
        <v>83</v>
      </c>
      <c r="B118" s="23" t="s">
        <v>282</v>
      </c>
      <c r="C118" s="26" t="s">
        <v>32</v>
      </c>
      <c r="D118" s="228">
        <v>1053</v>
      </c>
      <c r="E118" s="170"/>
      <c r="F118" s="170"/>
      <c r="G118" s="98">
        <f t="shared" si="7"/>
        <v>0</v>
      </c>
      <c r="H118" s="84">
        <f t="shared" si="9"/>
        <v>0</v>
      </c>
      <c r="I118" s="84"/>
    </row>
    <row r="119" spans="1:11" s="101" customFormat="1" ht="45" customHeight="1">
      <c r="A119" s="240" t="s">
        <v>204</v>
      </c>
      <c r="B119" s="234" t="s">
        <v>390</v>
      </c>
      <c r="C119" s="243" t="s">
        <v>37</v>
      </c>
      <c r="D119" s="236">
        <v>7770</v>
      </c>
      <c r="E119" s="217"/>
      <c r="F119" s="170"/>
      <c r="G119" s="98">
        <f t="shared" si="7"/>
        <v>0</v>
      </c>
      <c r="H119" s="84">
        <f t="shared" si="9"/>
        <v>0</v>
      </c>
      <c r="I119" s="84"/>
      <c r="J119" s="27"/>
      <c r="K119" s="27"/>
    </row>
    <row r="120" spans="1:11" ht="45" customHeight="1">
      <c r="A120" s="230" t="s">
        <v>440</v>
      </c>
      <c r="B120" s="23" t="s">
        <v>140</v>
      </c>
      <c r="C120" s="26" t="s">
        <v>32</v>
      </c>
      <c r="D120" s="244">
        <v>10236</v>
      </c>
      <c r="E120" s="170"/>
      <c r="F120" s="170"/>
      <c r="G120" s="98">
        <f t="shared" si="7"/>
        <v>0</v>
      </c>
      <c r="H120" s="84">
        <f t="shared" si="9"/>
        <v>0</v>
      </c>
      <c r="I120" s="84"/>
      <c r="J120" s="3"/>
      <c r="K120" s="3"/>
    </row>
    <row r="121" spans="1:11" ht="37.5" customHeight="1">
      <c r="A121" s="230" t="s">
        <v>441</v>
      </c>
      <c r="B121" s="23" t="s">
        <v>141</v>
      </c>
      <c r="C121" s="26" t="s">
        <v>32</v>
      </c>
      <c r="D121" s="244">
        <v>10236</v>
      </c>
      <c r="E121" s="170"/>
      <c r="F121" s="170"/>
      <c r="G121" s="98">
        <f t="shared" si="7"/>
        <v>0</v>
      </c>
      <c r="H121" s="84">
        <f t="shared" si="9"/>
        <v>0</v>
      </c>
      <c r="I121" s="84"/>
      <c r="J121" s="164"/>
      <c r="K121" s="3"/>
    </row>
    <row r="122" spans="1:8" s="3" customFormat="1" ht="37.5" customHeight="1">
      <c r="A122" s="208">
        <v>87</v>
      </c>
      <c r="B122" s="23" t="s">
        <v>409</v>
      </c>
      <c r="C122" s="26" t="s">
        <v>32</v>
      </c>
      <c r="D122" s="236">
        <v>44</v>
      </c>
      <c r="E122" s="217"/>
      <c r="F122" s="170"/>
      <c r="G122" s="79">
        <f t="shared" si="7"/>
        <v>0</v>
      </c>
      <c r="H122" s="84">
        <f t="shared" si="9"/>
        <v>0</v>
      </c>
    </row>
    <row r="123" spans="1:9" ht="40.5" customHeight="1">
      <c r="A123" s="230" t="s">
        <v>197</v>
      </c>
      <c r="B123" s="23" t="s">
        <v>406</v>
      </c>
      <c r="C123" s="237" t="s">
        <v>39</v>
      </c>
      <c r="D123" s="236">
        <v>117.5</v>
      </c>
      <c r="E123" s="170"/>
      <c r="F123" s="170"/>
      <c r="G123" s="98">
        <f t="shared" si="7"/>
        <v>0</v>
      </c>
      <c r="H123" s="84">
        <f t="shared" si="9"/>
        <v>0</v>
      </c>
      <c r="I123" s="84"/>
    </row>
    <row r="124" spans="1:9" ht="45" customHeight="1">
      <c r="A124" s="230" t="s">
        <v>442</v>
      </c>
      <c r="B124" s="23" t="s">
        <v>407</v>
      </c>
      <c r="C124" s="237" t="s">
        <v>28</v>
      </c>
      <c r="D124" s="236">
        <v>1</v>
      </c>
      <c r="E124" s="170"/>
      <c r="F124" s="170"/>
      <c r="G124" s="98">
        <f t="shared" si="7"/>
        <v>0</v>
      </c>
      <c r="H124" s="84">
        <f t="shared" si="9"/>
        <v>0</v>
      </c>
      <c r="I124" s="84"/>
    </row>
    <row r="125" spans="1:9" ht="33.75" customHeight="1">
      <c r="A125" s="230" t="s">
        <v>443</v>
      </c>
      <c r="B125" s="23" t="s">
        <v>408</v>
      </c>
      <c r="C125" s="237" t="s">
        <v>28</v>
      </c>
      <c r="D125" s="236">
        <v>4</v>
      </c>
      <c r="E125" s="170"/>
      <c r="F125" s="170"/>
      <c r="G125" s="98">
        <f t="shared" si="7"/>
        <v>0</v>
      </c>
      <c r="H125" s="84">
        <f t="shared" si="9"/>
        <v>0</v>
      </c>
      <c r="I125" s="84"/>
    </row>
    <row r="126" spans="1:8" s="3" customFormat="1" ht="79.5" customHeight="1">
      <c r="A126" s="208">
        <v>91</v>
      </c>
      <c r="B126" s="23" t="s">
        <v>499</v>
      </c>
      <c r="C126" s="26" t="s">
        <v>26</v>
      </c>
      <c r="D126" s="217">
        <f>SUM(D127:D129)</f>
        <v>2.105</v>
      </c>
      <c r="E126" s="217"/>
      <c r="F126" s="170"/>
      <c r="G126" s="79">
        <f t="shared" si="7"/>
        <v>0</v>
      </c>
      <c r="H126" s="84">
        <f t="shared" si="9"/>
        <v>0</v>
      </c>
    </row>
    <row r="127" spans="1:8" s="2" customFormat="1" ht="15.75" customHeight="1">
      <c r="A127" s="204"/>
      <c r="B127" s="13" t="s">
        <v>419</v>
      </c>
      <c r="C127" s="16" t="s">
        <v>26</v>
      </c>
      <c r="D127" s="43">
        <v>0.15</v>
      </c>
      <c r="E127" s="43"/>
      <c r="F127" s="43"/>
      <c r="H127" s="84">
        <f t="shared" si="9"/>
        <v>0</v>
      </c>
    </row>
    <row r="128" spans="1:8" s="2" customFormat="1" ht="15.75" customHeight="1">
      <c r="A128" s="204"/>
      <c r="B128" s="13" t="s">
        <v>150</v>
      </c>
      <c r="C128" s="16" t="s">
        <v>26</v>
      </c>
      <c r="D128" s="226">
        <v>0.275</v>
      </c>
      <c r="E128" s="43"/>
      <c r="F128" s="43"/>
      <c r="H128" s="84">
        <f aca="true" t="shared" si="10" ref="H128:H149">F128</f>
        <v>0</v>
      </c>
    </row>
    <row r="129" spans="1:8" s="2" customFormat="1" ht="15.75" customHeight="1">
      <c r="A129" s="204"/>
      <c r="B129" s="13" t="s">
        <v>420</v>
      </c>
      <c r="C129" s="16" t="s">
        <v>31</v>
      </c>
      <c r="D129" s="43">
        <v>1.68</v>
      </c>
      <c r="E129" s="43"/>
      <c r="F129" s="43"/>
      <c r="H129" s="84">
        <f t="shared" si="10"/>
        <v>0</v>
      </c>
    </row>
    <row r="130" spans="1:9" ht="37.5" customHeight="1">
      <c r="A130" s="230" t="s">
        <v>444</v>
      </c>
      <c r="B130" s="23" t="s">
        <v>414</v>
      </c>
      <c r="C130" s="237" t="s">
        <v>39</v>
      </c>
      <c r="D130" s="236">
        <v>40</v>
      </c>
      <c r="E130" s="170"/>
      <c r="F130" s="170"/>
      <c r="G130" s="98">
        <f>F130/D130</f>
        <v>0</v>
      </c>
      <c r="H130" s="84">
        <f t="shared" si="10"/>
        <v>0</v>
      </c>
      <c r="I130" s="84"/>
    </row>
    <row r="131" spans="1:9" s="3" customFormat="1" ht="42" customHeight="1">
      <c r="A131" s="230" t="s">
        <v>198</v>
      </c>
      <c r="B131" s="23" t="s">
        <v>191</v>
      </c>
      <c r="C131" s="23" t="s">
        <v>32</v>
      </c>
      <c r="D131" s="245">
        <v>250</v>
      </c>
      <c r="E131" s="170"/>
      <c r="F131" s="170"/>
      <c r="G131" s="98">
        <f>F131/D131</f>
        <v>0</v>
      </c>
      <c r="H131" s="84">
        <f t="shared" si="10"/>
        <v>0</v>
      </c>
      <c r="I131" s="84"/>
    </row>
    <row r="132" spans="1:9" s="3" customFormat="1" ht="38.25" customHeight="1">
      <c r="A132" s="230" t="s">
        <v>445</v>
      </c>
      <c r="B132" s="23" t="s">
        <v>401</v>
      </c>
      <c r="C132" s="246" t="s">
        <v>37</v>
      </c>
      <c r="D132" s="228">
        <f>325+310</f>
        <v>635</v>
      </c>
      <c r="E132" s="170"/>
      <c r="F132" s="170"/>
      <c r="H132" s="84">
        <f t="shared" si="10"/>
        <v>0</v>
      </c>
      <c r="I132" s="84"/>
    </row>
    <row r="133" spans="1:9" s="3" customFormat="1" ht="38.25" customHeight="1">
      <c r="A133" s="230" t="s">
        <v>446</v>
      </c>
      <c r="B133" s="23" t="s">
        <v>411</v>
      </c>
      <c r="C133" s="246" t="s">
        <v>37</v>
      </c>
      <c r="D133" s="228">
        <v>325</v>
      </c>
      <c r="E133" s="170"/>
      <c r="F133" s="170"/>
      <c r="G133" s="98">
        <f>F133/D133</f>
        <v>0</v>
      </c>
      <c r="H133" s="84">
        <f t="shared" si="10"/>
        <v>0</v>
      </c>
      <c r="I133" s="84"/>
    </row>
    <row r="134" spans="1:9" s="3" customFormat="1" ht="43.5" customHeight="1">
      <c r="A134" s="230" t="s">
        <v>447</v>
      </c>
      <c r="B134" s="23" t="s">
        <v>402</v>
      </c>
      <c r="C134" s="246" t="s">
        <v>37</v>
      </c>
      <c r="D134" s="228">
        <v>1570</v>
      </c>
      <c r="E134" s="170"/>
      <c r="F134" s="170"/>
      <c r="G134" s="98">
        <f>F134/D134</f>
        <v>0</v>
      </c>
      <c r="H134" s="84">
        <f t="shared" si="10"/>
        <v>0</v>
      </c>
      <c r="I134" s="84"/>
    </row>
    <row r="135" spans="1:8" s="161" customFormat="1" ht="42" customHeight="1">
      <c r="A135" s="211" t="s">
        <v>448</v>
      </c>
      <c r="B135" s="247" t="s">
        <v>403</v>
      </c>
      <c r="C135" s="248" t="s">
        <v>404</v>
      </c>
      <c r="D135" s="249">
        <v>156</v>
      </c>
      <c r="E135" s="250"/>
      <c r="F135" s="256"/>
      <c r="H135" s="84">
        <f t="shared" si="10"/>
        <v>0</v>
      </c>
    </row>
    <row r="136" spans="1:8" s="161" customFormat="1" ht="57.75" customHeight="1">
      <c r="A136" s="211" t="s">
        <v>449</v>
      </c>
      <c r="B136" s="247" t="s">
        <v>500</v>
      </c>
      <c r="C136" s="248" t="s">
        <v>392</v>
      </c>
      <c r="D136" s="249">
        <v>1570</v>
      </c>
      <c r="E136" s="250"/>
      <c r="F136" s="256"/>
      <c r="H136" s="84">
        <f t="shared" si="10"/>
        <v>0</v>
      </c>
    </row>
    <row r="137" spans="1:8" s="163" customFormat="1" ht="18" customHeight="1">
      <c r="A137" s="162"/>
      <c r="B137" s="251" t="s">
        <v>393</v>
      </c>
      <c r="C137" s="252" t="s">
        <v>394</v>
      </c>
      <c r="D137" s="253">
        <v>7850</v>
      </c>
      <c r="E137" s="254"/>
      <c r="F137" s="391"/>
      <c r="H137" s="84">
        <f t="shared" si="10"/>
        <v>0</v>
      </c>
    </row>
    <row r="138" spans="1:8" s="163" customFormat="1" ht="18" customHeight="1">
      <c r="A138" s="162"/>
      <c r="B138" s="251" t="s">
        <v>501</v>
      </c>
      <c r="C138" s="252" t="s">
        <v>392</v>
      </c>
      <c r="D138" s="253">
        <v>1609.25</v>
      </c>
      <c r="E138" s="254"/>
      <c r="F138" s="391"/>
      <c r="H138" s="84">
        <f t="shared" si="10"/>
        <v>0</v>
      </c>
    </row>
    <row r="139" spans="1:8" s="163" customFormat="1" ht="18" customHeight="1">
      <c r="A139" s="162"/>
      <c r="B139" s="251" t="s">
        <v>395</v>
      </c>
      <c r="C139" s="252" t="s">
        <v>396</v>
      </c>
      <c r="D139" s="253">
        <v>9420</v>
      </c>
      <c r="E139" s="254"/>
      <c r="F139" s="391"/>
      <c r="H139" s="84">
        <f t="shared" si="10"/>
        <v>0</v>
      </c>
    </row>
    <row r="140" spans="1:8" s="161" customFormat="1" ht="69" customHeight="1">
      <c r="A140" s="211" t="s">
        <v>450</v>
      </c>
      <c r="B140" s="247" t="s">
        <v>405</v>
      </c>
      <c r="C140" s="248" t="s">
        <v>392</v>
      </c>
      <c r="D140" s="249">
        <v>220</v>
      </c>
      <c r="E140" s="250"/>
      <c r="F140" s="256"/>
      <c r="H140" s="84">
        <f t="shared" si="10"/>
        <v>0</v>
      </c>
    </row>
    <row r="141" spans="1:8" s="163" customFormat="1" ht="15.75" customHeight="1">
      <c r="A141" s="162"/>
      <c r="B141" s="251" t="s">
        <v>393</v>
      </c>
      <c r="C141" s="252" t="s">
        <v>394</v>
      </c>
      <c r="D141" s="253">
        <v>1100</v>
      </c>
      <c r="E141" s="254"/>
      <c r="F141" s="391"/>
      <c r="H141" s="84">
        <f t="shared" si="10"/>
        <v>0</v>
      </c>
    </row>
    <row r="142" spans="1:8" s="163" customFormat="1" ht="15.75" customHeight="1">
      <c r="A142" s="162"/>
      <c r="B142" s="251" t="s">
        <v>502</v>
      </c>
      <c r="C142" s="252" t="s">
        <v>392</v>
      </c>
      <c r="D142" s="253">
        <v>225.5</v>
      </c>
      <c r="E142" s="254"/>
      <c r="F142" s="391"/>
      <c r="H142" s="84">
        <f t="shared" si="10"/>
        <v>0</v>
      </c>
    </row>
    <row r="143" spans="1:8" s="163" customFormat="1" ht="15.75" customHeight="1">
      <c r="A143" s="162"/>
      <c r="B143" s="251" t="s">
        <v>395</v>
      </c>
      <c r="C143" s="252" t="s">
        <v>396</v>
      </c>
      <c r="D143" s="253">
        <v>1320</v>
      </c>
      <c r="E143" s="254"/>
      <c r="F143" s="391"/>
      <c r="H143" s="84">
        <f t="shared" si="10"/>
        <v>0</v>
      </c>
    </row>
    <row r="144" spans="1:8" s="161" customFormat="1" ht="42" customHeight="1">
      <c r="A144" s="211" t="s">
        <v>451</v>
      </c>
      <c r="B144" s="247" t="s">
        <v>397</v>
      </c>
      <c r="C144" s="248" t="s">
        <v>503</v>
      </c>
      <c r="D144" s="249">
        <v>1790</v>
      </c>
      <c r="E144" s="250"/>
      <c r="F144" s="256"/>
      <c r="H144" s="84">
        <f t="shared" si="10"/>
        <v>0</v>
      </c>
    </row>
    <row r="145" spans="1:8" s="161" customFormat="1" ht="49.5" customHeight="1">
      <c r="A145" s="211" t="s">
        <v>452</v>
      </c>
      <c r="B145" s="247" t="s">
        <v>398</v>
      </c>
      <c r="C145" s="248" t="s">
        <v>391</v>
      </c>
      <c r="D145" s="249">
        <v>1160</v>
      </c>
      <c r="E145" s="250"/>
      <c r="F145" s="256"/>
      <c r="H145" s="84">
        <f t="shared" si="10"/>
        <v>0</v>
      </c>
    </row>
    <row r="146" spans="1:8" s="161" customFormat="1" ht="39.75" customHeight="1">
      <c r="A146" s="211" t="s">
        <v>453</v>
      </c>
      <c r="B146" s="247" t="s">
        <v>399</v>
      </c>
      <c r="C146" s="248" t="s">
        <v>503</v>
      </c>
      <c r="D146" s="249">
        <v>1570</v>
      </c>
      <c r="E146" s="250"/>
      <c r="F146" s="256"/>
      <c r="H146" s="84">
        <f t="shared" si="10"/>
        <v>0</v>
      </c>
    </row>
    <row r="147" spans="1:9" s="3" customFormat="1" ht="58.5" customHeight="1">
      <c r="A147" s="22" t="s">
        <v>454</v>
      </c>
      <c r="B147" s="231" t="s">
        <v>410</v>
      </c>
      <c r="C147" s="239" t="s">
        <v>39</v>
      </c>
      <c r="D147" s="255">
        <v>253</v>
      </c>
      <c r="E147" s="256"/>
      <c r="F147" s="256"/>
      <c r="G147" s="98">
        <f>F147/D147</f>
        <v>0</v>
      </c>
      <c r="H147" s="84">
        <f t="shared" si="10"/>
        <v>0</v>
      </c>
      <c r="I147" s="84"/>
    </row>
    <row r="148" spans="1:8" s="161" customFormat="1" ht="29.25" customHeight="1">
      <c r="A148" s="211" t="s">
        <v>455</v>
      </c>
      <c r="B148" s="247" t="s">
        <v>400</v>
      </c>
      <c r="C148" s="248" t="s">
        <v>503</v>
      </c>
      <c r="D148" s="249">
        <v>1790</v>
      </c>
      <c r="E148" s="250"/>
      <c r="F148" s="256"/>
      <c r="H148" s="104">
        <f t="shared" si="10"/>
        <v>0</v>
      </c>
    </row>
    <row r="149" spans="1:9" s="3" customFormat="1" ht="42.75" customHeight="1">
      <c r="A149" s="208">
        <v>105</v>
      </c>
      <c r="B149" s="23" t="s">
        <v>90</v>
      </c>
      <c r="C149" s="231" t="s">
        <v>64</v>
      </c>
      <c r="D149" s="170">
        <v>17.9</v>
      </c>
      <c r="E149" s="170"/>
      <c r="F149" s="170"/>
      <c r="G149" s="98">
        <f>F149/D149</f>
        <v>0</v>
      </c>
      <c r="H149" s="84">
        <f t="shared" si="10"/>
        <v>0</v>
      </c>
      <c r="I149" s="84"/>
    </row>
    <row r="150" spans="1:8" ht="23.25" customHeight="1">
      <c r="A150" s="80"/>
      <c r="B150" s="23" t="s">
        <v>30</v>
      </c>
      <c r="C150" s="16"/>
      <c r="D150" s="43"/>
      <c r="E150" s="43"/>
      <c r="F150" s="170"/>
      <c r="H150" s="61">
        <f>SUM(H8:H149)/2</f>
        <v>0</v>
      </c>
    </row>
    <row r="151" spans="1:6" s="25" customFormat="1" ht="24.75" customHeight="1">
      <c r="A151" s="208"/>
      <c r="B151" s="23" t="s">
        <v>33</v>
      </c>
      <c r="C151" s="26"/>
      <c r="D151" s="292">
        <v>0.1</v>
      </c>
      <c r="E151" s="170"/>
      <c r="F151" s="170"/>
    </row>
    <row r="152" spans="1:6" ht="24" customHeight="1">
      <c r="A152" s="208"/>
      <c r="B152" s="23" t="s">
        <v>29</v>
      </c>
      <c r="C152" s="26"/>
      <c r="D152" s="26"/>
      <c r="E152" s="170"/>
      <c r="F152" s="170"/>
    </row>
    <row r="153" spans="1:6" s="25" customFormat="1" ht="21.75" customHeight="1">
      <c r="A153" s="208"/>
      <c r="B153" s="23" t="s">
        <v>23</v>
      </c>
      <c r="C153" s="26"/>
      <c r="D153" s="292">
        <v>0.08</v>
      </c>
      <c r="E153" s="170"/>
      <c r="F153" s="170"/>
    </row>
    <row r="154" spans="1:6" ht="19.5" customHeight="1">
      <c r="A154" s="204"/>
      <c r="B154" s="23" t="s">
        <v>569</v>
      </c>
      <c r="C154" s="210"/>
      <c r="D154" s="16"/>
      <c r="E154" s="43"/>
      <c r="F154" s="170"/>
    </row>
    <row r="155" spans="1:6" ht="27.75" customHeight="1">
      <c r="A155" s="204"/>
      <c r="B155" s="23" t="s">
        <v>576</v>
      </c>
      <c r="C155" s="13"/>
      <c r="D155" s="295">
        <v>0.03</v>
      </c>
      <c r="E155" s="13"/>
      <c r="F155" s="208"/>
    </row>
    <row r="156" spans="1:6" s="25" customFormat="1" ht="15.75">
      <c r="A156" s="230"/>
      <c r="B156" s="23" t="s">
        <v>569</v>
      </c>
      <c r="C156" s="23"/>
      <c r="D156" s="23"/>
      <c r="E156" s="23"/>
      <c r="F156" s="208"/>
    </row>
    <row r="157" spans="1:6" s="25" customFormat="1" ht="15.75">
      <c r="A157" s="230"/>
      <c r="B157" s="300" t="s">
        <v>577</v>
      </c>
      <c r="C157" s="300"/>
      <c r="D157" s="301">
        <v>0.18</v>
      </c>
      <c r="E157" s="302"/>
      <c r="F157" s="303"/>
    </row>
    <row r="158" spans="1:6" s="25" customFormat="1" ht="15.75">
      <c r="A158" s="230"/>
      <c r="B158" s="300" t="s">
        <v>569</v>
      </c>
      <c r="C158" s="300"/>
      <c r="D158" s="300"/>
      <c r="E158" s="302"/>
      <c r="F158" s="303"/>
    </row>
    <row r="159" spans="1:6" ht="15.75">
      <c r="A159" s="204"/>
      <c r="B159" s="304"/>
      <c r="C159" s="304"/>
      <c r="D159" s="304"/>
      <c r="E159" s="299"/>
      <c r="F159" s="305"/>
    </row>
  </sheetData>
  <sheetProtection/>
  <autoFilter ref="A7:F154"/>
  <mergeCells count="8">
    <mergeCell ref="A1:F1"/>
    <mergeCell ref="A2:F2"/>
    <mergeCell ref="E5:F5"/>
    <mergeCell ref="A5:A6"/>
    <mergeCell ref="A4:F4"/>
    <mergeCell ref="B5:B6"/>
    <mergeCell ref="C5:C6"/>
    <mergeCell ref="A3:F3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&amp;C&amp;A&amp;R&amp;8-&amp;P--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56"/>
  <sheetViews>
    <sheetView view="pageBreakPreview" zoomScaleNormal="115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4.57421875" style="73" customWidth="1"/>
    <col min="2" max="2" width="43.57421875" style="67" customWidth="1"/>
    <col min="3" max="3" width="6.7109375" style="68" customWidth="1"/>
    <col min="4" max="4" width="7.57421875" style="69" customWidth="1"/>
    <col min="5" max="5" width="8.140625" style="52" customWidth="1"/>
    <col min="6" max="6" width="9.8515625" style="51" customWidth="1"/>
    <col min="7" max="7" width="10.8515625" style="47" hidden="1" customWidth="1"/>
    <col min="8" max="8" width="10.7109375" style="47" hidden="1" customWidth="1"/>
    <col min="9" max="9" width="9.140625" style="48" hidden="1" customWidth="1"/>
    <col min="10" max="11" width="9.140625" style="47" hidden="1" customWidth="1"/>
    <col min="12" max="13" width="0" style="47" hidden="1" customWidth="1"/>
    <col min="14" max="16384" width="9.140625" style="47" customWidth="1"/>
  </cols>
  <sheetData>
    <row r="1" spans="1:9" s="1" customFormat="1" ht="30.75" customHeight="1">
      <c r="A1" s="349" t="str">
        <f>' №1-1'!A1:F1</f>
        <v>ურეხის ყოფილი ინტერნატის მზრუნველობამოკლებულ ხანდაზმულთა ცენტრად რეკონსტრუქცია-ადაპტაცია</v>
      </c>
      <c r="B1" s="349"/>
      <c r="C1" s="349"/>
      <c r="D1" s="349"/>
      <c r="E1" s="349"/>
      <c r="F1" s="349"/>
      <c r="G1" s="3"/>
      <c r="H1" s="2"/>
      <c r="I1" s="3"/>
    </row>
    <row r="2" spans="1:9" s="25" customFormat="1" ht="15.75" customHeight="1">
      <c r="A2" s="361" t="s">
        <v>593</v>
      </c>
      <c r="B2" s="361"/>
      <c r="C2" s="361"/>
      <c r="D2" s="361"/>
      <c r="E2" s="361"/>
      <c r="F2" s="361"/>
      <c r="G2" s="55"/>
      <c r="H2" s="27"/>
      <c r="I2" s="55"/>
    </row>
    <row r="3" spans="1:6" s="25" customFormat="1" ht="15" customHeight="1" thickBot="1">
      <c r="A3" s="361" t="s">
        <v>85</v>
      </c>
      <c r="B3" s="361"/>
      <c r="C3" s="361"/>
      <c r="D3" s="361"/>
      <c r="E3" s="361"/>
      <c r="F3" s="361"/>
    </row>
    <row r="4" spans="1:6" s="1" customFormat="1" ht="25.5" customHeight="1">
      <c r="A4" s="366" t="s">
        <v>17</v>
      </c>
      <c r="B4" s="368" t="s">
        <v>18</v>
      </c>
      <c r="C4" s="362" t="s">
        <v>16</v>
      </c>
      <c r="D4" s="291" t="s">
        <v>575</v>
      </c>
      <c r="E4" s="364" t="s">
        <v>14</v>
      </c>
      <c r="F4" s="365"/>
    </row>
    <row r="5" spans="1:8" s="1" customFormat="1" ht="57.75" customHeight="1">
      <c r="A5" s="367"/>
      <c r="B5" s="369"/>
      <c r="C5" s="363"/>
      <c r="D5" s="8" t="s">
        <v>20</v>
      </c>
      <c r="E5" s="8" t="s">
        <v>19</v>
      </c>
      <c r="F5" s="11" t="s">
        <v>574</v>
      </c>
      <c r="H5" s="3"/>
    </row>
    <row r="6" spans="1:6" s="5" customFormat="1" ht="15" customHeight="1" thickBot="1">
      <c r="A6" s="64" t="s">
        <v>21</v>
      </c>
      <c r="B6" s="35">
        <v>3</v>
      </c>
      <c r="C6" s="35">
        <v>4</v>
      </c>
      <c r="D6" s="35">
        <v>6</v>
      </c>
      <c r="E6" s="35">
        <v>7</v>
      </c>
      <c r="F6" s="36">
        <v>8</v>
      </c>
    </row>
    <row r="7" spans="1:8" s="5" customFormat="1" ht="73.5" customHeight="1" thickTop="1">
      <c r="A7" s="262">
        <v>1</v>
      </c>
      <c r="B7" s="12" t="s">
        <v>153</v>
      </c>
      <c r="C7" s="12" t="s">
        <v>44</v>
      </c>
      <c r="D7" s="105">
        <v>1</v>
      </c>
      <c r="E7" s="260"/>
      <c r="F7" s="172"/>
      <c r="H7" s="93">
        <f aca="true" t="shared" si="0" ref="H7:H28">F7</f>
        <v>0</v>
      </c>
    </row>
    <row r="8" spans="1:9" s="4" customFormat="1" ht="15.75" customHeight="1">
      <c r="A8" s="31"/>
      <c r="B8" s="13" t="s">
        <v>86</v>
      </c>
      <c r="C8" s="13" t="s">
        <v>15</v>
      </c>
      <c r="D8" s="43">
        <v>6.74</v>
      </c>
      <c r="E8" s="156"/>
      <c r="F8" s="168"/>
      <c r="H8" s="93">
        <f t="shared" si="0"/>
        <v>0</v>
      </c>
      <c r="I8" s="42">
        <f>F8</f>
        <v>0</v>
      </c>
    </row>
    <row r="9" spans="1:8" s="46" customFormat="1" ht="28.5" customHeight="1" thickBot="1">
      <c r="A9" s="39"/>
      <c r="B9" s="19" t="s">
        <v>97</v>
      </c>
      <c r="C9" s="19" t="s">
        <v>48</v>
      </c>
      <c r="D9" s="223">
        <v>1</v>
      </c>
      <c r="E9" s="187"/>
      <c r="F9" s="184"/>
      <c r="H9" s="93">
        <f t="shared" si="0"/>
        <v>0</v>
      </c>
    </row>
    <row r="10" spans="1:8" s="5" customFormat="1" ht="39" customHeight="1">
      <c r="A10" s="29" t="s">
        <v>34</v>
      </c>
      <c r="B10" s="12" t="s">
        <v>98</v>
      </c>
      <c r="C10" s="12" t="s">
        <v>44</v>
      </c>
      <c r="D10" s="227">
        <v>2</v>
      </c>
      <c r="E10" s="188"/>
      <c r="F10" s="167"/>
      <c r="H10" s="93">
        <f t="shared" si="0"/>
        <v>0</v>
      </c>
    </row>
    <row r="11" spans="1:9" s="46" customFormat="1" ht="13.5" customHeight="1">
      <c r="A11" s="31"/>
      <c r="B11" s="13" t="s">
        <v>56</v>
      </c>
      <c r="C11" s="13" t="s">
        <v>15</v>
      </c>
      <c r="D11" s="43">
        <v>1.39</v>
      </c>
      <c r="E11" s="189"/>
      <c r="F11" s="168"/>
      <c r="H11" s="93">
        <f t="shared" si="0"/>
        <v>0</v>
      </c>
      <c r="I11" s="42">
        <f>F11</f>
        <v>0</v>
      </c>
    </row>
    <row r="12" spans="1:8" s="4" customFormat="1" ht="13.5" customHeight="1" thickBot="1">
      <c r="A12" s="39"/>
      <c r="B12" s="53" t="s">
        <v>99</v>
      </c>
      <c r="C12" s="13" t="s">
        <v>48</v>
      </c>
      <c r="D12" s="223">
        <v>2</v>
      </c>
      <c r="E12" s="187"/>
      <c r="F12" s="184"/>
      <c r="H12" s="93">
        <f t="shared" si="0"/>
        <v>0</v>
      </c>
    </row>
    <row r="13" spans="1:8" s="5" customFormat="1" ht="37.5" customHeight="1">
      <c r="A13" s="262">
        <v>3</v>
      </c>
      <c r="B13" s="12" t="s">
        <v>156</v>
      </c>
      <c r="C13" s="12" t="s">
        <v>44</v>
      </c>
      <c r="D13" s="227">
        <v>1</v>
      </c>
      <c r="E13" s="188"/>
      <c r="F13" s="167"/>
      <c r="H13" s="93">
        <f t="shared" si="0"/>
        <v>0</v>
      </c>
    </row>
    <row r="14" spans="1:9" s="4" customFormat="1" ht="13.5" customHeight="1">
      <c r="A14" s="31"/>
      <c r="B14" s="13" t="s">
        <v>57</v>
      </c>
      <c r="C14" s="13" t="s">
        <v>15</v>
      </c>
      <c r="D14" s="38">
        <v>0.22</v>
      </c>
      <c r="E14" s="189"/>
      <c r="F14" s="171"/>
      <c r="H14" s="93">
        <f t="shared" si="0"/>
        <v>0</v>
      </c>
      <c r="I14" s="42">
        <f>F14</f>
        <v>0</v>
      </c>
    </row>
    <row r="15" spans="1:8" s="2" customFormat="1" ht="15.75" customHeight="1" thickBot="1">
      <c r="A15" s="39"/>
      <c r="B15" s="16" t="s">
        <v>58</v>
      </c>
      <c r="C15" s="13" t="s">
        <v>48</v>
      </c>
      <c r="D15" s="33">
        <v>1</v>
      </c>
      <c r="E15" s="156"/>
      <c r="F15" s="184"/>
      <c r="H15" s="93">
        <f t="shared" si="0"/>
        <v>0</v>
      </c>
    </row>
    <row r="16" spans="1:8" s="5" customFormat="1" ht="37.5" customHeight="1">
      <c r="A16" s="29" t="s">
        <v>36</v>
      </c>
      <c r="B16" s="12" t="s">
        <v>59</v>
      </c>
      <c r="C16" s="12" t="s">
        <v>28</v>
      </c>
      <c r="D16" s="227">
        <v>2</v>
      </c>
      <c r="E16" s="188"/>
      <c r="F16" s="167"/>
      <c r="H16" s="93">
        <f t="shared" si="0"/>
        <v>0</v>
      </c>
    </row>
    <row r="17" spans="1:9" s="4" customFormat="1" ht="13.5" customHeight="1">
      <c r="A17" s="31"/>
      <c r="B17" s="13" t="s">
        <v>57</v>
      </c>
      <c r="C17" s="13" t="s">
        <v>15</v>
      </c>
      <c r="D17" s="38">
        <v>0.44</v>
      </c>
      <c r="E17" s="189"/>
      <c r="F17" s="171"/>
      <c r="H17" s="93">
        <f t="shared" si="0"/>
        <v>0</v>
      </c>
      <c r="I17" s="42">
        <f>F17</f>
        <v>0</v>
      </c>
    </row>
    <row r="18" spans="1:8" s="2" customFormat="1" ht="13.5" customHeight="1">
      <c r="A18" s="39"/>
      <c r="B18" s="16" t="s">
        <v>60</v>
      </c>
      <c r="C18" s="13" t="s">
        <v>48</v>
      </c>
      <c r="D18" s="223">
        <v>2</v>
      </c>
      <c r="E18" s="156"/>
      <c r="F18" s="184"/>
      <c r="H18" s="93">
        <f t="shared" si="0"/>
        <v>0</v>
      </c>
    </row>
    <row r="19" spans="1:8" s="5" customFormat="1" ht="37.5" customHeight="1">
      <c r="A19" s="219" t="s">
        <v>38</v>
      </c>
      <c r="B19" s="37" t="s">
        <v>157</v>
      </c>
      <c r="C19" s="220" t="s">
        <v>39</v>
      </c>
      <c r="D19" s="143">
        <v>28</v>
      </c>
      <c r="E19" s="259"/>
      <c r="F19" s="173"/>
      <c r="H19" s="32">
        <f t="shared" si="0"/>
        <v>0</v>
      </c>
    </row>
    <row r="20" spans="1:9" s="4" customFormat="1" ht="13.5" customHeight="1">
      <c r="A20" s="31"/>
      <c r="B20" s="13" t="s">
        <v>158</v>
      </c>
      <c r="C20" s="16" t="s">
        <v>15</v>
      </c>
      <c r="D20" s="43">
        <v>15.46</v>
      </c>
      <c r="E20" s="156"/>
      <c r="F20" s="168"/>
      <c r="H20" s="32">
        <f t="shared" si="0"/>
        <v>0</v>
      </c>
      <c r="I20" s="42">
        <f>F20</f>
        <v>0</v>
      </c>
    </row>
    <row r="21" spans="1:8" s="120" customFormat="1" ht="13.5" customHeight="1" thickBot="1">
      <c r="A21" s="39"/>
      <c r="B21" s="74" t="s">
        <v>159</v>
      </c>
      <c r="C21" s="74" t="s">
        <v>39</v>
      </c>
      <c r="D21" s="223">
        <v>28</v>
      </c>
      <c r="E21" s="156"/>
      <c r="F21" s="184"/>
      <c r="H21" s="32">
        <f t="shared" si="0"/>
        <v>0</v>
      </c>
    </row>
    <row r="22" spans="1:8" s="27" customFormat="1" ht="37.5" customHeight="1">
      <c r="A22" s="29" t="s">
        <v>46</v>
      </c>
      <c r="B22" s="12" t="s">
        <v>101</v>
      </c>
      <c r="C22" s="12" t="s">
        <v>39</v>
      </c>
      <c r="D22" s="227">
        <f>D24+D25</f>
        <v>30</v>
      </c>
      <c r="E22" s="188"/>
      <c r="F22" s="167"/>
      <c r="H22" s="93">
        <f t="shared" si="0"/>
        <v>0</v>
      </c>
    </row>
    <row r="23" spans="1:9" s="2" customFormat="1" ht="13.5" customHeight="1">
      <c r="A23" s="31"/>
      <c r="B23" s="13" t="s">
        <v>3</v>
      </c>
      <c r="C23" s="13" t="s">
        <v>15</v>
      </c>
      <c r="D23" s="38">
        <v>4.8</v>
      </c>
      <c r="E23" s="189"/>
      <c r="F23" s="171"/>
      <c r="H23" s="93">
        <f t="shared" si="0"/>
        <v>0</v>
      </c>
      <c r="I23" s="42">
        <f>F23</f>
        <v>0</v>
      </c>
    </row>
    <row r="24" spans="1:8" s="120" customFormat="1" ht="13.5" customHeight="1">
      <c r="A24" s="39"/>
      <c r="B24" s="263" t="s">
        <v>515</v>
      </c>
      <c r="C24" s="13" t="s">
        <v>41</v>
      </c>
      <c r="D24" s="33">
        <v>15</v>
      </c>
      <c r="E24" s="156"/>
      <c r="F24" s="184"/>
      <c r="H24" s="93">
        <f t="shared" si="0"/>
        <v>0</v>
      </c>
    </row>
    <row r="25" spans="1:8" s="2" customFormat="1" ht="13.5" customHeight="1">
      <c r="A25" s="39"/>
      <c r="B25" s="263" t="s">
        <v>516</v>
      </c>
      <c r="C25" s="13" t="s">
        <v>41</v>
      </c>
      <c r="D25" s="33">
        <v>15</v>
      </c>
      <c r="E25" s="156"/>
      <c r="F25" s="184"/>
      <c r="H25" s="93">
        <f t="shared" si="0"/>
        <v>0</v>
      </c>
    </row>
    <row r="26" spans="1:8" s="2" customFormat="1" ht="13.5" customHeight="1" thickBot="1">
      <c r="A26" s="127"/>
      <c r="B26" s="128" t="s">
        <v>4</v>
      </c>
      <c r="C26" s="89" t="s">
        <v>28</v>
      </c>
      <c r="D26" s="122">
        <v>2</v>
      </c>
      <c r="E26" s="190"/>
      <c r="F26" s="184"/>
      <c r="H26" s="93">
        <f t="shared" si="0"/>
        <v>0</v>
      </c>
    </row>
    <row r="27" spans="1:8" s="1" customFormat="1" ht="37.5" customHeight="1">
      <c r="A27" s="262">
        <v>7</v>
      </c>
      <c r="B27" s="12" t="s">
        <v>154</v>
      </c>
      <c r="C27" s="12" t="s">
        <v>28</v>
      </c>
      <c r="D27" s="227">
        <v>1</v>
      </c>
      <c r="E27" s="188"/>
      <c r="F27" s="167"/>
      <c r="H27" s="93">
        <f t="shared" si="0"/>
        <v>0</v>
      </c>
    </row>
    <row r="28" spans="1:9" s="1" customFormat="1" ht="13.5" customHeight="1">
      <c r="A28" s="39"/>
      <c r="B28" s="13" t="s">
        <v>580</v>
      </c>
      <c r="C28" s="13" t="s">
        <v>15</v>
      </c>
      <c r="D28" s="38">
        <v>2.3</v>
      </c>
      <c r="E28" s="189"/>
      <c r="F28" s="268"/>
      <c r="H28" s="93">
        <f t="shared" si="0"/>
        <v>0</v>
      </c>
      <c r="I28" s="82">
        <f>F28</f>
        <v>0</v>
      </c>
    </row>
    <row r="29" spans="1:8" s="46" customFormat="1" ht="15.75" customHeight="1" thickBot="1">
      <c r="A29" s="39"/>
      <c r="B29" s="74" t="s">
        <v>155</v>
      </c>
      <c r="C29" s="74" t="s">
        <v>28</v>
      </c>
      <c r="D29" s="223">
        <v>1</v>
      </c>
      <c r="E29" s="156"/>
      <c r="F29" s="184"/>
      <c r="H29" s="93">
        <f>F29</f>
        <v>0</v>
      </c>
    </row>
    <row r="30" spans="1:13" s="1" customFormat="1" ht="27.75" customHeight="1">
      <c r="A30" s="56"/>
      <c r="B30" s="65" t="s">
        <v>572</v>
      </c>
      <c r="C30" s="94"/>
      <c r="D30" s="95"/>
      <c r="E30" s="200"/>
      <c r="F30" s="167"/>
      <c r="G30" s="57">
        <f>SUM(G7:G29)</f>
        <v>0</v>
      </c>
      <c r="H30" s="93">
        <f>SUM(H7:H29)/2</f>
        <v>0</v>
      </c>
      <c r="I30" s="3"/>
      <c r="M30" s="1">
        <v>126</v>
      </c>
    </row>
    <row r="31" spans="1:13" s="25" customFormat="1" ht="15.75" customHeight="1">
      <c r="A31" s="240"/>
      <c r="B31" s="23" t="s">
        <v>54</v>
      </c>
      <c r="C31" s="23"/>
      <c r="D31" s="191"/>
      <c r="E31" s="201"/>
      <c r="F31" s="217"/>
      <c r="H31" s="24"/>
      <c r="I31" s="24">
        <f>SUM(I7:I30)</f>
        <v>0</v>
      </c>
      <c r="M31" s="25">
        <v>68</v>
      </c>
    </row>
    <row r="32" spans="1:13" s="25" customFormat="1" ht="25.5" customHeight="1">
      <c r="A32" s="240"/>
      <c r="B32" s="23" t="s">
        <v>55</v>
      </c>
      <c r="C32" s="23"/>
      <c r="D32" s="295">
        <v>0.75</v>
      </c>
      <c r="E32" s="201"/>
      <c r="F32" s="201"/>
      <c r="M32" s="25">
        <v>79</v>
      </c>
    </row>
    <row r="33" spans="1:6" s="25" customFormat="1" ht="15.75" customHeight="1">
      <c r="A33" s="240"/>
      <c r="B33" s="23" t="s">
        <v>47</v>
      </c>
      <c r="C33" s="23"/>
      <c r="D33" s="23"/>
      <c r="E33" s="201"/>
      <c r="F33" s="201"/>
    </row>
    <row r="34" spans="1:6" s="25" customFormat="1" ht="15.75" customHeight="1">
      <c r="A34" s="240"/>
      <c r="B34" s="23" t="s">
        <v>23</v>
      </c>
      <c r="C34" s="23"/>
      <c r="D34" s="295">
        <v>0.08</v>
      </c>
      <c r="E34" s="201"/>
      <c r="F34" s="201"/>
    </row>
    <row r="35" spans="1:6" s="1" customFormat="1" ht="19.5" customHeight="1">
      <c r="A35" s="204"/>
      <c r="B35" s="23" t="s">
        <v>572</v>
      </c>
      <c r="C35" s="315"/>
      <c r="D35" s="13"/>
      <c r="E35" s="189"/>
      <c r="F35" s="201"/>
    </row>
    <row r="36" spans="1:9" s="25" customFormat="1" ht="12.75" customHeight="1">
      <c r="A36" s="208"/>
      <c r="B36" s="315" t="s">
        <v>578</v>
      </c>
      <c r="C36" s="23"/>
      <c r="D36" s="295">
        <v>0.03</v>
      </c>
      <c r="E36" s="23"/>
      <c r="F36" s="289"/>
      <c r="G36" s="24"/>
      <c r="H36" s="54"/>
      <c r="I36" s="55"/>
    </row>
    <row r="37" spans="1:9" s="25" customFormat="1" ht="12.75" customHeight="1">
      <c r="A37" s="208"/>
      <c r="B37" s="315" t="s">
        <v>569</v>
      </c>
      <c r="C37" s="23"/>
      <c r="D37" s="295"/>
      <c r="E37" s="23"/>
      <c r="F37" s="289"/>
      <c r="G37" s="24"/>
      <c r="H37" s="54"/>
      <c r="I37" s="55"/>
    </row>
    <row r="38" spans="1:9" s="25" customFormat="1" ht="12.75" customHeight="1">
      <c r="A38" s="208"/>
      <c r="B38" s="315" t="s">
        <v>577</v>
      </c>
      <c r="C38" s="23"/>
      <c r="D38" s="295">
        <v>0.18</v>
      </c>
      <c r="E38" s="23"/>
      <c r="F38" s="289"/>
      <c r="G38" s="24"/>
      <c r="H38" s="54"/>
      <c r="I38" s="55"/>
    </row>
    <row r="39" spans="1:9" s="25" customFormat="1" ht="12.75" customHeight="1">
      <c r="A39" s="208"/>
      <c r="B39" s="315" t="s">
        <v>569</v>
      </c>
      <c r="C39" s="23"/>
      <c r="D39" s="295"/>
      <c r="E39" s="23"/>
      <c r="F39" s="289"/>
      <c r="G39" s="24"/>
      <c r="H39" s="54"/>
      <c r="I39" s="55"/>
    </row>
    <row r="40" spans="1:6" ht="12.75">
      <c r="A40" s="329"/>
      <c r="B40" s="318"/>
      <c r="C40" s="319"/>
      <c r="D40" s="320"/>
      <c r="E40" s="321"/>
      <c r="F40" s="322"/>
    </row>
    <row r="41" spans="1:6" ht="12.75">
      <c r="A41" s="329"/>
      <c r="B41" s="318"/>
      <c r="C41" s="319"/>
      <c r="D41" s="320"/>
      <c r="E41" s="321"/>
      <c r="F41" s="322"/>
    </row>
    <row r="42" ht="12.75">
      <c r="A42" s="66"/>
    </row>
    <row r="43" spans="1:9" s="46" customFormat="1" ht="13.5">
      <c r="A43" s="70"/>
      <c r="B43" s="4"/>
      <c r="C43" s="45"/>
      <c r="D43" s="71"/>
      <c r="E43" s="50"/>
      <c r="F43" s="62"/>
      <c r="I43" s="45"/>
    </row>
    <row r="44" spans="1:9" s="46" customFormat="1" ht="13.5">
      <c r="A44" s="70"/>
      <c r="B44" s="4"/>
      <c r="C44" s="45"/>
      <c r="D44" s="71"/>
      <c r="E44" s="50"/>
      <c r="F44" s="62"/>
      <c r="I44" s="45"/>
    </row>
    <row r="45" spans="1:9" s="46" customFormat="1" ht="13.5">
      <c r="A45" s="70"/>
      <c r="B45" s="4"/>
      <c r="C45" s="45"/>
      <c r="D45" s="71"/>
      <c r="E45" s="50"/>
      <c r="F45" s="62"/>
      <c r="I45" s="45"/>
    </row>
    <row r="46" spans="1:9" s="46" customFormat="1" ht="13.5">
      <c r="A46" s="70"/>
      <c r="B46" s="4"/>
      <c r="C46" s="45"/>
      <c r="D46" s="71"/>
      <c r="E46" s="50"/>
      <c r="F46" s="62"/>
      <c r="I46" s="45"/>
    </row>
    <row r="47" spans="1:9" s="46" customFormat="1" ht="13.5">
      <c r="A47" s="70"/>
      <c r="B47" s="4"/>
      <c r="C47" s="45"/>
      <c r="D47" s="71"/>
      <c r="E47" s="50"/>
      <c r="F47" s="62"/>
      <c r="I47" s="45"/>
    </row>
    <row r="48" spans="1:9" s="46" customFormat="1" ht="13.5">
      <c r="A48" s="72"/>
      <c r="B48" s="4"/>
      <c r="C48" s="45"/>
      <c r="D48" s="71"/>
      <c r="E48" s="50"/>
      <c r="F48" s="62"/>
      <c r="I48" s="45"/>
    </row>
    <row r="49" spans="1:9" s="46" customFormat="1" ht="13.5">
      <c r="A49" s="72"/>
      <c r="B49" s="4"/>
      <c r="C49" s="45"/>
      <c r="D49" s="71"/>
      <c r="E49" s="50"/>
      <c r="F49" s="62"/>
      <c r="I49" s="45"/>
    </row>
    <row r="50" spans="1:9" s="46" customFormat="1" ht="13.5">
      <c r="A50" s="72"/>
      <c r="B50" s="4"/>
      <c r="C50" s="45"/>
      <c r="D50" s="71"/>
      <c r="E50" s="50"/>
      <c r="F50" s="62"/>
      <c r="I50" s="45"/>
    </row>
    <row r="51" spans="1:9" s="46" customFormat="1" ht="13.5">
      <c r="A51" s="72"/>
      <c r="B51" s="4"/>
      <c r="C51" s="45"/>
      <c r="D51" s="71"/>
      <c r="E51" s="50"/>
      <c r="F51" s="62"/>
      <c r="I51" s="45"/>
    </row>
    <row r="52" spans="1:9" s="46" customFormat="1" ht="13.5">
      <c r="A52" s="72"/>
      <c r="B52" s="4"/>
      <c r="C52" s="45"/>
      <c r="D52" s="71"/>
      <c r="E52" s="50"/>
      <c r="F52" s="62"/>
      <c r="I52" s="45"/>
    </row>
    <row r="53" spans="1:9" s="46" customFormat="1" ht="13.5">
      <c r="A53" s="72"/>
      <c r="B53" s="4"/>
      <c r="C53" s="45"/>
      <c r="D53" s="71"/>
      <c r="E53" s="50"/>
      <c r="F53" s="62"/>
      <c r="I53" s="45"/>
    </row>
    <row r="54" spans="1:9" s="46" customFormat="1" ht="13.5">
      <c r="A54" s="72"/>
      <c r="B54" s="4"/>
      <c r="C54" s="45"/>
      <c r="D54" s="71"/>
      <c r="E54" s="50"/>
      <c r="F54" s="62"/>
      <c r="I54" s="45"/>
    </row>
    <row r="55" spans="1:9" s="46" customFormat="1" ht="13.5">
      <c r="A55" s="72"/>
      <c r="B55" s="4"/>
      <c r="C55" s="45"/>
      <c r="D55" s="71"/>
      <c r="E55" s="50"/>
      <c r="F55" s="62"/>
      <c r="I55" s="45"/>
    </row>
    <row r="56" spans="1:9" s="46" customFormat="1" ht="13.5">
      <c r="A56" s="72"/>
      <c r="B56" s="4"/>
      <c r="C56" s="45"/>
      <c r="D56" s="71"/>
      <c r="E56" s="50"/>
      <c r="F56" s="62"/>
      <c r="I56" s="45"/>
    </row>
  </sheetData>
  <sheetProtection/>
  <autoFilter ref="A6:F35"/>
  <mergeCells count="7">
    <mergeCell ref="A1:F1"/>
    <mergeCell ref="A2:F2"/>
    <mergeCell ref="A3:F3"/>
    <mergeCell ref="C4:C5"/>
    <mergeCell ref="E4:F4"/>
    <mergeCell ref="A4:A5"/>
    <mergeCell ref="B4:B5"/>
  </mergeCells>
  <printOptions/>
  <pageMargins left="0.4724409448818898" right="0" top="0" bottom="0.3937007874015748" header="0" footer="0"/>
  <pageSetup horizontalDpi="600" verticalDpi="600" orientation="portrait" paperSize="9" r:id="rId2"/>
  <headerFooter>
    <oddFooter>&amp;C&amp;9&amp;A&amp;R&amp;8-&amp;N--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9"/>
  <sheetViews>
    <sheetView view="pageBreakPreview" zoomScale="115" zoomScaleSheetLayoutView="115" zoomScalePageLayoutView="0" workbookViewId="0" topLeftCell="A1">
      <selection activeCell="F5" sqref="F1:F16384"/>
    </sheetView>
  </sheetViews>
  <sheetFormatPr defaultColWidth="9.140625" defaultRowHeight="12.75"/>
  <cols>
    <col min="1" max="1" width="4.140625" style="9" customWidth="1"/>
    <col min="2" max="2" width="45.140625" style="1" customWidth="1"/>
    <col min="3" max="3" width="10.57421875" style="1" customWidth="1"/>
    <col min="4" max="4" width="8.8515625" style="1" customWidth="1"/>
    <col min="5" max="5" width="8.00390625" style="1" customWidth="1"/>
    <col min="6" max="6" width="10.28125" style="7" customWidth="1"/>
    <col min="7" max="7" width="10.28125" style="7" hidden="1" customWidth="1"/>
    <col min="8" max="8" width="9.00390625" style="7" hidden="1" customWidth="1"/>
    <col min="9" max="9" width="11.57421875" style="3" hidden="1" customWidth="1"/>
    <col min="10" max="11" width="9.140625" style="3" hidden="1" customWidth="1"/>
    <col min="12" max="12" width="9.140625" style="3" customWidth="1"/>
    <col min="13" max="16384" width="9.140625" style="1" customWidth="1"/>
  </cols>
  <sheetData>
    <row r="1" spans="1:12" ht="34.5" customHeight="1">
      <c r="A1" s="375" t="s">
        <v>581</v>
      </c>
      <c r="B1" s="375"/>
      <c r="C1" s="375"/>
      <c r="D1" s="375"/>
      <c r="E1" s="349"/>
      <c r="F1" s="375"/>
      <c r="G1" s="3"/>
      <c r="H1" s="2"/>
      <c r="J1" s="1"/>
      <c r="K1" s="1"/>
      <c r="L1" s="1"/>
    </row>
    <row r="2" spans="1:9" s="25" customFormat="1" ht="18" customHeight="1">
      <c r="A2" s="376" t="s">
        <v>594</v>
      </c>
      <c r="B2" s="376"/>
      <c r="C2" s="376"/>
      <c r="D2" s="376"/>
      <c r="E2" s="376"/>
      <c r="F2" s="376"/>
      <c r="G2" s="55"/>
      <c r="H2" s="27"/>
      <c r="I2" s="55"/>
    </row>
    <row r="3" spans="1:9" s="25" customFormat="1" ht="21.75" customHeight="1" thickBot="1">
      <c r="A3" s="361" t="s">
        <v>167</v>
      </c>
      <c r="B3" s="361"/>
      <c r="C3" s="361"/>
      <c r="D3" s="361"/>
      <c r="E3" s="361"/>
      <c r="F3" s="361"/>
      <c r="G3" s="55"/>
      <c r="H3" s="27"/>
      <c r="I3" s="55"/>
    </row>
    <row r="4" spans="1:12" ht="28.5" customHeight="1">
      <c r="A4" s="353" t="s">
        <v>17</v>
      </c>
      <c r="B4" s="371" t="s">
        <v>18</v>
      </c>
      <c r="C4" s="373" t="s">
        <v>16</v>
      </c>
      <c r="D4" s="293" t="s">
        <v>575</v>
      </c>
      <c r="E4" s="351" t="s">
        <v>14</v>
      </c>
      <c r="F4" s="352"/>
      <c r="G4" s="97"/>
      <c r="H4" s="10"/>
      <c r="I4" s="97"/>
      <c r="J4" s="1"/>
      <c r="K4" s="1"/>
      <c r="L4" s="1"/>
    </row>
    <row r="5" spans="1:12" ht="58.5" customHeight="1">
      <c r="A5" s="354"/>
      <c r="B5" s="372"/>
      <c r="C5" s="374"/>
      <c r="D5" s="8" t="s">
        <v>20</v>
      </c>
      <c r="E5" s="8" t="s">
        <v>19</v>
      </c>
      <c r="F5" s="11" t="s">
        <v>574</v>
      </c>
      <c r="G5" s="117"/>
      <c r="H5" s="82"/>
      <c r="I5" s="97"/>
      <c r="J5" s="1"/>
      <c r="K5" s="1"/>
      <c r="L5" s="1"/>
    </row>
    <row r="6" spans="1:9" s="5" customFormat="1" ht="14.25" customHeight="1" thickBot="1">
      <c r="A6" s="34" t="s">
        <v>21</v>
      </c>
      <c r="B6" s="35">
        <v>3</v>
      </c>
      <c r="C6" s="35">
        <v>4</v>
      </c>
      <c r="D6" s="35">
        <v>6</v>
      </c>
      <c r="E6" s="35">
        <v>7</v>
      </c>
      <c r="F6" s="36">
        <v>8</v>
      </c>
      <c r="G6" s="82"/>
      <c r="H6" s="82"/>
      <c r="I6" s="10"/>
    </row>
    <row r="7" spans="1:9" s="5" customFormat="1" ht="26.25" customHeight="1" thickTop="1">
      <c r="A7" s="132"/>
      <c r="B7" s="133" t="s">
        <v>165</v>
      </c>
      <c r="C7" s="133"/>
      <c r="D7" s="133"/>
      <c r="E7" s="182"/>
      <c r="F7" s="387"/>
      <c r="G7" s="82"/>
      <c r="H7" s="82"/>
      <c r="I7" s="10"/>
    </row>
    <row r="8" spans="1:9" s="5" customFormat="1" ht="35.25" customHeight="1" thickBot="1">
      <c r="A8" s="261">
        <v>1</v>
      </c>
      <c r="B8" s="37" t="s">
        <v>82</v>
      </c>
      <c r="C8" s="220" t="s">
        <v>24</v>
      </c>
      <c r="D8" s="143">
        <v>48</v>
      </c>
      <c r="E8" s="143"/>
      <c r="F8" s="388"/>
      <c r="G8" s="79">
        <f>F8/D8</f>
        <v>0</v>
      </c>
      <c r="H8" s="32">
        <f>F8</f>
        <v>0</v>
      </c>
      <c r="I8" s="81"/>
    </row>
    <row r="9" spans="1:12" ht="33" customHeight="1" thickBot="1">
      <c r="A9" s="262">
        <v>2</v>
      </c>
      <c r="B9" s="12" t="s">
        <v>542</v>
      </c>
      <c r="C9" s="225" t="s">
        <v>41</v>
      </c>
      <c r="D9" s="105">
        <v>46</v>
      </c>
      <c r="E9" s="105"/>
      <c r="F9" s="385"/>
      <c r="G9" s="79">
        <f>F9/D9</f>
        <v>0</v>
      </c>
      <c r="H9" s="32">
        <f aca="true" t="shared" si="0" ref="H9:H28">F9</f>
        <v>0</v>
      </c>
      <c r="I9" s="1"/>
      <c r="J9" s="1"/>
      <c r="K9" s="1"/>
      <c r="L9" s="1"/>
    </row>
    <row r="10" spans="1:12" ht="32.25" customHeight="1">
      <c r="A10" s="262">
        <v>3</v>
      </c>
      <c r="B10" s="12" t="s">
        <v>543</v>
      </c>
      <c r="C10" s="225" t="s">
        <v>41</v>
      </c>
      <c r="D10" s="105">
        <f>SUM(D11:D12)</f>
        <v>16</v>
      </c>
      <c r="E10" s="105"/>
      <c r="F10" s="385"/>
      <c r="G10" s="79">
        <f>F10/D10</f>
        <v>0</v>
      </c>
      <c r="H10" s="32">
        <f t="shared" si="0"/>
        <v>0</v>
      </c>
      <c r="I10" s="1"/>
      <c r="J10" s="1"/>
      <c r="K10" s="1"/>
      <c r="L10" s="1"/>
    </row>
    <row r="11" spans="1:9" s="49" customFormat="1" ht="13.5" customHeight="1">
      <c r="A11" s="31"/>
      <c r="B11" s="13" t="s">
        <v>472</v>
      </c>
      <c r="C11" s="16" t="s">
        <v>41</v>
      </c>
      <c r="D11" s="223">
        <v>8</v>
      </c>
      <c r="E11" s="92"/>
      <c r="F11" s="169"/>
      <c r="H11" s="32">
        <f t="shared" si="0"/>
        <v>0</v>
      </c>
      <c r="I11" s="52"/>
    </row>
    <row r="12" spans="1:9" s="49" customFormat="1" ht="13.5" customHeight="1" thickBot="1">
      <c r="A12" s="31"/>
      <c r="B12" s="13" t="s">
        <v>474</v>
      </c>
      <c r="C12" s="16" t="s">
        <v>41</v>
      </c>
      <c r="D12" s="223">
        <v>8</v>
      </c>
      <c r="E12" s="92"/>
      <c r="F12" s="169"/>
      <c r="H12" s="32">
        <f t="shared" si="0"/>
        <v>0</v>
      </c>
      <c r="I12" s="52"/>
    </row>
    <row r="13" spans="1:12" ht="34.5" customHeight="1">
      <c r="A13" s="262">
        <v>4</v>
      </c>
      <c r="B13" s="12" t="s">
        <v>205</v>
      </c>
      <c r="C13" s="225" t="s">
        <v>39</v>
      </c>
      <c r="D13" s="105">
        <v>85</v>
      </c>
      <c r="E13" s="105"/>
      <c r="F13" s="385"/>
      <c r="G13" s="79">
        <f>F13/D13</f>
        <v>0</v>
      </c>
      <c r="H13" s="32">
        <f t="shared" si="0"/>
        <v>0</v>
      </c>
      <c r="I13" s="1"/>
      <c r="J13" s="1"/>
      <c r="K13" s="1"/>
      <c r="L13" s="1"/>
    </row>
    <row r="14" spans="1:8" s="3" customFormat="1" ht="13.5" customHeight="1">
      <c r="A14" s="31"/>
      <c r="B14" s="13" t="s">
        <v>206</v>
      </c>
      <c r="C14" s="16" t="s">
        <v>41</v>
      </c>
      <c r="D14" s="43">
        <v>85</v>
      </c>
      <c r="E14" s="43"/>
      <c r="F14" s="166"/>
      <c r="H14" s="32">
        <f t="shared" si="0"/>
        <v>0</v>
      </c>
    </row>
    <row r="15" spans="1:8" s="3" customFormat="1" ht="13.5" customHeight="1" thickBot="1">
      <c r="A15" s="87"/>
      <c r="B15" s="13" t="s">
        <v>207</v>
      </c>
      <c r="C15" s="16" t="s">
        <v>28</v>
      </c>
      <c r="D15" s="122">
        <v>12</v>
      </c>
      <c r="E15" s="91"/>
      <c r="F15" s="265"/>
      <c r="H15" s="32">
        <f t="shared" si="0"/>
        <v>0</v>
      </c>
    </row>
    <row r="16" spans="1:8" s="48" customFormat="1" ht="32.25" customHeight="1">
      <c r="A16" s="262">
        <v>5</v>
      </c>
      <c r="B16" s="12" t="s">
        <v>544</v>
      </c>
      <c r="C16" s="225" t="s">
        <v>24</v>
      </c>
      <c r="D16" s="105">
        <v>5</v>
      </c>
      <c r="E16" s="105"/>
      <c r="F16" s="385"/>
      <c r="G16" s="79">
        <f>F16/D16</f>
        <v>0</v>
      </c>
      <c r="H16" s="32">
        <f t="shared" si="0"/>
        <v>0</v>
      </c>
    </row>
    <row r="17" spans="1:9" s="3" customFormat="1" ht="13.5" customHeight="1">
      <c r="A17" s="31"/>
      <c r="B17" s="13" t="s">
        <v>545</v>
      </c>
      <c r="C17" s="16" t="s">
        <v>22</v>
      </c>
      <c r="D17" s="43">
        <v>5.1</v>
      </c>
      <c r="E17" s="43"/>
      <c r="F17" s="166"/>
      <c r="G17" s="7"/>
      <c r="H17" s="32">
        <f t="shared" si="0"/>
        <v>0</v>
      </c>
      <c r="I17" s="134"/>
    </row>
    <row r="18" spans="1:9" s="3" customFormat="1" ht="13.5" customHeight="1">
      <c r="A18" s="31"/>
      <c r="B18" s="13" t="s">
        <v>573</v>
      </c>
      <c r="C18" s="16" t="s">
        <v>26</v>
      </c>
      <c r="D18" s="43">
        <v>0.02</v>
      </c>
      <c r="E18" s="43"/>
      <c r="F18" s="166"/>
      <c r="G18" s="7"/>
      <c r="H18" s="32">
        <f t="shared" si="0"/>
        <v>0</v>
      </c>
      <c r="I18" s="134"/>
    </row>
    <row r="19" spans="1:9" s="3" customFormat="1" ht="13.5" customHeight="1" thickBot="1">
      <c r="A19" s="31"/>
      <c r="B19" s="13" t="s">
        <v>164</v>
      </c>
      <c r="C19" s="16" t="s">
        <v>28</v>
      </c>
      <c r="D19" s="33">
        <v>9</v>
      </c>
      <c r="E19" s="43"/>
      <c r="F19" s="166"/>
      <c r="G19" s="7"/>
      <c r="H19" s="32">
        <f t="shared" si="0"/>
        <v>0</v>
      </c>
      <c r="I19" s="134"/>
    </row>
    <row r="20" spans="1:12" ht="42.75" customHeight="1" thickBot="1">
      <c r="A20" s="262">
        <v>6</v>
      </c>
      <c r="B20" s="12" t="s">
        <v>367</v>
      </c>
      <c r="C20" s="12" t="s">
        <v>39</v>
      </c>
      <c r="D20" s="227">
        <v>8</v>
      </c>
      <c r="E20" s="227"/>
      <c r="F20" s="380"/>
      <c r="G20" s="79">
        <f>F20/D20</f>
        <v>0</v>
      </c>
      <c r="H20" s="32">
        <f t="shared" si="0"/>
        <v>0</v>
      </c>
      <c r="I20" s="1"/>
      <c r="J20" s="1"/>
      <c r="K20" s="1"/>
      <c r="L20" s="1"/>
    </row>
    <row r="21" spans="1:8" s="4" customFormat="1" ht="37.5" customHeight="1" thickBot="1">
      <c r="A21" s="279">
        <v>7</v>
      </c>
      <c r="B21" s="12" t="s">
        <v>368</v>
      </c>
      <c r="C21" s="12" t="s">
        <v>24</v>
      </c>
      <c r="D21" s="227">
        <v>0.5</v>
      </c>
      <c r="E21" s="95"/>
      <c r="F21" s="380"/>
      <c r="G21" s="79">
        <f>F21/D21</f>
        <v>0</v>
      </c>
      <c r="H21" s="32">
        <f t="shared" si="0"/>
        <v>0</v>
      </c>
    </row>
    <row r="22" spans="1:8" s="5" customFormat="1" ht="37.5" customHeight="1">
      <c r="A22" s="29" t="s">
        <v>45</v>
      </c>
      <c r="B22" s="12" t="s">
        <v>74</v>
      </c>
      <c r="C22" s="225" t="s">
        <v>24</v>
      </c>
      <c r="D22" s="105">
        <f>D8</f>
        <v>48</v>
      </c>
      <c r="E22" s="105"/>
      <c r="F22" s="385"/>
      <c r="G22" s="79">
        <f>F22/D22</f>
        <v>0</v>
      </c>
      <c r="H22" s="32">
        <f t="shared" si="0"/>
        <v>0</v>
      </c>
    </row>
    <row r="23" spans="1:9" s="5" customFormat="1" ht="26.25" customHeight="1">
      <c r="A23" s="135"/>
      <c r="B23" s="136" t="s">
        <v>166</v>
      </c>
      <c r="C23" s="136"/>
      <c r="D23" s="136"/>
      <c r="E23" s="183"/>
      <c r="F23" s="379"/>
      <c r="G23" s="82"/>
      <c r="H23" s="32">
        <f t="shared" si="0"/>
        <v>0</v>
      </c>
      <c r="I23" s="10"/>
    </row>
    <row r="24" spans="1:9" s="5" customFormat="1" ht="38.25" customHeight="1" thickBot="1">
      <c r="A24" s="261">
        <v>9</v>
      </c>
      <c r="B24" s="37" t="s">
        <v>82</v>
      </c>
      <c r="C24" s="220" t="s">
        <v>24</v>
      </c>
      <c r="D24" s="143">
        <v>6</v>
      </c>
      <c r="E24" s="143"/>
      <c r="F24" s="388"/>
      <c r="G24" s="79">
        <f aca="true" t="shared" si="1" ref="G24:G29">F24/D24</f>
        <v>0</v>
      </c>
      <c r="H24" s="32">
        <f t="shared" si="0"/>
        <v>0</v>
      </c>
      <c r="I24" s="81"/>
    </row>
    <row r="25" spans="1:12" ht="40.5" customHeight="1" thickBot="1">
      <c r="A25" s="262">
        <v>10</v>
      </c>
      <c r="B25" s="12" t="s">
        <v>168</v>
      </c>
      <c r="C25" s="12" t="s">
        <v>39</v>
      </c>
      <c r="D25" s="227">
        <v>22</v>
      </c>
      <c r="E25" s="227"/>
      <c r="F25" s="380"/>
      <c r="G25" s="79">
        <f t="shared" si="1"/>
        <v>0</v>
      </c>
      <c r="H25" s="32">
        <f t="shared" si="0"/>
        <v>0</v>
      </c>
      <c r="I25" s="1"/>
      <c r="J25" s="1"/>
      <c r="K25" s="1"/>
      <c r="L25" s="1"/>
    </row>
    <row r="26" spans="1:12" ht="33" customHeight="1" thickBot="1">
      <c r="A26" s="262">
        <v>11</v>
      </c>
      <c r="B26" s="12" t="s">
        <v>546</v>
      </c>
      <c r="C26" s="12" t="s">
        <v>39</v>
      </c>
      <c r="D26" s="227">
        <v>44</v>
      </c>
      <c r="E26" s="227"/>
      <c r="F26" s="380"/>
      <c r="G26" s="79">
        <f t="shared" si="1"/>
        <v>0</v>
      </c>
      <c r="H26" s="32">
        <f t="shared" si="0"/>
        <v>0</v>
      </c>
      <c r="I26" s="1"/>
      <c r="J26" s="1"/>
      <c r="K26" s="1"/>
      <c r="L26" s="1"/>
    </row>
    <row r="27" spans="1:12" ht="27.75" customHeight="1" thickBot="1">
      <c r="A27" s="280">
        <v>12</v>
      </c>
      <c r="B27" s="12" t="s">
        <v>369</v>
      </c>
      <c r="C27" s="225" t="s">
        <v>28</v>
      </c>
      <c r="D27" s="105">
        <v>2</v>
      </c>
      <c r="E27" s="105"/>
      <c r="F27" s="385"/>
      <c r="G27" s="79">
        <f t="shared" si="1"/>
        <v>0</v>
      </c>
      <c r="H27" s="32">
        <f t="shared" si="0"/>
        <v>0</v>
      </c>
      <c r="I27" s="1"/>
      <c r="J27" s="1"/>
      <c r="K27" s="1"/>
      <c r="L27" s="1"/>
    </row>
    <row r="28" spans="1:8" s="4" customFormat="1" ht="33.75" customHeight="1" thickBot="1">
      <c r="A28" s="279">
        <v>13</v>
      </c>
      <c r="B28" s="12" t="s">
        <v>169</v>
      </c>
      <c r="C28" s="12" t="s">
        <v>24</v>
      </c>
      <c r="D28" s="227">
        <v>0.5</v>
      </c>
      <c r="E28" s="95"/>
      <c r="F28" s="380"/>
      <c r="G28" s="79">
        <f t="shared" si="1"/>
        <v>0</v>
      </c>
      <c r="H28" s="32">
        <f t="shared" si="0"/>
        <v>0</v>
      </c>
    </row>
    <row r="29" spans="1:8" s="5" customFormat="1" ht="37.5" customHeight="1">
      <c r="A29" s="29" t="s">
        <v>62</v>
      </c>
      <c r="B29" s="12" t="s">
        <v>74</v>
      </c>
      <c r="C29" s="225" t="s">
        <v>24</v>
      </c>
      <c r="D29" s="105">
        <f>D24</f>
        <v>6</v>
      </c>
      <c r="E29" s="105"/>
      <c r="F29" s="385"/>
      <c r="G29" s="79">
        <f t="shared" si="1"/>
        <v>0</v>
      </c>
      <c r="H29" s="32">
        <f>F29</f>
        <v>0</v>
      </c>
    </row>
    <row r="30" spans="1:12" ht="16.5" customHeight="1">
      <c r="A30" s="80"/>
      <c r="B30" s="315" t="s">
        <v>569</v>
      </c>
      <c r="C30" s="16"/>
      <c r="D30" s="43"/>
      <c r="E30" s="43"/>
      <c r="F30" s="170"/>
      <c r="H30" s="6">
        <f>SUM(H8:H29)/2</f>
        <v>0</v>
      </c>
      <c r="I30" s="82"/>
      <c r="J30" s="1"/>
      <c r="K30" s="1"/>
      <c r="L30" s="1"/>
    </row>
    <row r="31" spans="1:9" s="25" customFormat="1" ht="15" customHeight="1">
      <c r="A31" s="208"/>
      <c r="B31" s="23" t="s">
        <v>124</v>
      </c>
      <c r="C31" s="26"/>
      <c r="D31" s="292">
        <v>0.1</v>
      </c>
      <c r="E31" s="170"/>
      <c r="F31" s="170"/>
      <c r="G31" s="24"/>
      <c r="H31" s="294"/>
      <c r="I31" s="55"/>
    </row>
    <row r="32" spans="1:9" s="25" customFormat="1" ht="19.5" customHeight="1">
      <c r="A32" s="208"/>
      <c r="B32" s="23" t="s">
        <v>47</v>
      </c>
      <c r="C32" s="26"/>
      <c r="D32" s="26"/>
      <c r="E32" s="170"/>
      <c r="F32" s="170"/>
      <c r="G32" s="24"/>
      <c r="H32" s="54"/>
      <c r="I32" s="55"/>
    </row>
    <row r="33" spans="1:9" s="25" customFormat="1" ht="19.5" customHeight="1">
      <c r="A33" s="208"/>
      <c r="B33" s="23" t="s">
        <v>23</v>
      </c>
      <c r="C33" s="26"/>
      <c r="D33" s="292">
        <v>0.08</v>
      </c>
      <c r="E33" s="170"/>
      <c r="F33" s="170"/>
      <c r="G33" s="24"/>
      <c r="H33" s="54"/>
      <c r="I33" s="55"/>
    </row>
    <row r="34" spans="1:9" s="4" customFormat="1" ht="24.75" customHeight="1">
      <c r="A34" s="204"/>
      <c r="B34" s="315" t="s">
        <v>569</v>
      </c>
      <c r="C34" s="210"/>
      <c r="D34" s="16"/>
      <c r="E34" s="43"/>
      <c r="F34" s="170"/>
      <c r="G34" s="6"/>
      <c r="H34" s="6"/>
      <c r="I34" s="2"/>
    </row>
    <row r="35" spans="1:12" ht="13.5" customHeight="1">
      <c r="A35" s="204"/>
      <c r="B35" s="23" t="s">
        <v>578</v>
      </c>
      <c r="C35" s="13"/>
      <c r="D35" s="295">
        <v>0.03</v>
      </c>
      <c r="E35" s="13"/>
      <c r="F35" s="208"/>
      <c r="H35" s="6"/>
      <c r="J35" s="1"/>
      <c r="K35" s="1"/>
      <c r="L35" s="1"/>
    </row>
    <row r="36" spans="1:12" s="25" customFormat="1" ht="15.75">
      <c r="A36" s="230"/>
      <c r="B36" s="23" t="s">
        <v>569</v>
      </c>
      <c r="C36" s="23"/>
      <c r="D36" s="295"/>
      <c r="E36" s="23"/>
      <c r="F36" s="208"/>
      <c r="G36" s="54"/>
      <c r="H36" s="55"/>
      <c r="I36" s="55"/>
      <c r="J36" s="55"/>
      <c r="K36" s="55"/>
      <c r="L36" s="55"/>
    </row>
    <row r="37" spans="1:12" s="25" customFormat="1" ht="15.75">
      <c r="A37" s="230"/>
      <c r="B37" s="302" t="s">
        <v>577</v>
      </c>
      <c r="C37" s="302"/>
      <c r="D37" s="328">
        <v>0.18</v>
      </c>
      <c r="E37" s="302"/>
      <c r="F37" s="303"/>
      <c r="G37" s="24"/>
      <c r="H37" s="24"/>
      <c r="I37" s="55"/>
      <c r="J37" s="55"/>
      <c r="K37" s="55"/>
      <c r="L37" s="55"/>
    </row>
    <row r="38" spans="1:12" s="25" customFormat="1" ht="15.75">
      <c r="A38" s="230"/>
      <c r="B38" s="302" t="s">
        <v>569</v>
      </c>
      <c r="C38" s="302"/>
      <c r="D38" s="302"/>
      <c r="E38" s="302"/>
      <c r="F38" s="303"/>
      <c r="G38" s="24"/>
      <c r="H38" s="24"/>
      <c r="I38" s="55"/>
      <c r="J38" s="55"/>
      <c r="K38" s="55"/>
      <c r="L38" s="55"/>
    </row>
    <row r="39" spans="1:6" ht="15.75">
      <c r="A39" s="204"/>
      <c r="B39" s="299"/>
      <c r="C39" s="299"/>
      <c r="D39" s="299"/>
      <c r="E39" s="299"/>
      <c r="F39" s="305"/>
    </row>
  </sheetData>
  <sheetProtection/>
  <autoFilter ref="A6:F34"/>
  <mergeCells count="7">
    <mergeCell ref="A1:F1"/>
    <mergeCell ref="A2:F2"/>
    <mergeCell ref="A3:F3"/>
    <mergeCell ref="A4:A5"/>
    <mergeCell ref="B4:B5"/>
    <mergeCell ref="C4:C5"/>
    <mergeCell ref="E4:F4"/>
  </mergeCells>
  <printOptions/>
  <pageMargins left="0.4724409448818898" right="0" top="0" bottom="0.3937007874015748" header="0" footer="0"/>
  <pageSetup horizontalDpi="600" verticalDpi="600" orientation="portrait" paperSize="9" scale="95" r:id="rId2"/>
  <headerFooter>
    <oddFooter>&amp;C&amp;9&amp;A&amp;R&amp;9-&amp;P--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7"/>
  <sheetViews>
    <sheetView view="pageBreakPreview" zoomScaleSheetLayoutView="100" zoomScalePageLayoutView="0" workbookViewId="0" topLeftCell="A13">
      <selection activeCell="F5" sqref="F1:F16384"/>
    </sheetView>
  </sheetViews>
  <sheetFormatPr defaultColWidth="9.140625" defaultRowHeight="12.75"/>
  <cols>
    <col min="1" max="1" width="4.140625" style="9" customWidth="1"/>
    <col min="2" max="2" width="45.140625" style="1" customWidth="1"/>
    <col min="3" max="3" width="10.57421875" style="1" customWidth="1"/>
    <col min="4" max="4" width="8.8515625" style="1" customWidth="1"/>
    <col min="5" max="5" width="8.00390625" style="1" customWidth="1"/>
    <col min="6" max="6" width="10.28125" style="7" customWidth="1"/>
    <col min="7" max="7" width="10.28125" style="7" hidden="1" customWidth="1"/>
    <col min="8" max="8" width="9.00390625" style="7" hidden="1" customWidth="1"/>
    <col min="9" max="9" width="11.57421875" style="3" hidden="1" customWidth="1"/>
    <col min="10" max="12" width="9.140625" style="3" customWidth="1"/>
    <col min="13" max="16384" width="9.140625" style="1" customWidth="1"/>
  </cols>
  <sheetData>
    <row r="1" spans="1:12" ht="32.25" customHeight="1">
      <c r="A1" s="375" t="s">
        <v>582</v>
      </c>
      <c r="B1" s="375"/>
      <c r="C1" s="375"/>
      <c r="D1" s="375"/>
      <c r="E1" s="349"/>
      <c r="F1" s="375"/>
      <c r="G1" s="3"/>
      <c r="H1" s="2"/>
      <c r="J1" s="1"/>
      <c r="K1" s="1"/>
      <c r="L1" s="1"/>
    </row>
    <row r="2" spans="1:9" s="25" customFormat="1" ht="21.75" customHeight="1">
      <c r="A2" s="376" t="s">
        <v>595</v>
      </c>
      <c r="B2" s="376"/>
      <c r="C2" s="376"/>
      <c r="D2" s="376"/>
      <c r="E2" s="376"/>
      <c r="F2" s="376"/>
      <c r="G2" s="55"/>
      <c r="H2" s="27"/>
      <c r="I2" s="55"/>
    </row>
    <row r="3" spans="1:9" s="25" customFormat="1" ht="21.75" customHeight="1" thickBot="1">
      <c r="A3" s="361" t="s">
        <v>258</v>
      </c>
      <c r="B3" s="361"/>
      <c r="C3" s="361"/>
      <c r="D3" s="361"/>
      <c r="E3" s="361"/>
      <c r="F3" s="361"/>
      <c r="G3" s="55"/>
      <c r="H3" s="27"/>
      <c r="I3" s="55"/>
    </row>
    <row r="4" spans="1:12" ht="28.5" customHeight="1">
      <c r="A4" s="353" t="s">
        <v>17</v>
      </c>
      <c r="B4" s="371" t="s">
        <v>18</v>
      </c>
      <c r="C4" s="373" t="s">
        <v>16</v>
      </c>
      <c r="D4" s="293" t="s">
        <v>575</v>
      </c>
      <c r="E4" s="351" t="s">
        <v>14</v>
      </c>
      <c r="F4" s="352"/>
      <c r="G4" s="97"/>
      <c r="H4" s="10"/>
      <c r="I4" s="97"/>
      <c r="J4" s="1"/>
      <c r="K4" s="1"/>
      <c r="L4" s="1"/>
    </row>
    <row r="5" spans="1:12" ht="58.5" customHeight="1">
      <c r="A5" s="354"/>
      <c r="B5" s="372"/>
      <c r="C5" s="374"/>
      <c r="D5" s="8" t="s">
        <v>20</v>
      </c>
      <c r="E5" s="8" t="s">
        <v>19</v>
      </c>
      <c r="F5" s="11" t="s">
        <v>574</v>
      </c>
      <c r="G5" s="117"/>
      <c r="H5" s="82"/>
      <c r="I5" s="97"/>
      <c r="J5" s="1"/>
      <c r="K5" s="1"/>
      <c r="L5" s="1"/>
    </row>
    <row r="6" spans="1:9" s="5" customFormat="1" ht="14.25" customHeight="1" thickBot="1">
      <c r="A6" s="34" t="s">
        <v>21</v>
      </c>
      <c r="B6" s="35">
        <v>3</v>
      </c>
      <c r="C6" s="35">
        <v>4</v>
      </c>
      <c r="D6" s="35">
        <v>6</v>
      </c>
      <c r="E6" s="35">
        <v>7</v>
      </c>
      <c r="F6" s="36">
        <v>8</v>
      </c>
      <c r="G6" s="82"/>
      <c r="H6" s="82"/>
      <c r="I6" s="10"/>
    </row>
    <row r="7" spans="1:9" s="5" customFormat="1" ht="37.5" customHeight="1" thickBot="1" thickTop="1">
      <c r="A7" s="261">
        <v>1</v>
      </c>
      <c r="B7" s="37" t="s">
        <v>82</v>
      </c>
      <c r="C7" s="37" t="s">
        <v>24</v>
      </c>
      <c r="D7" s="281">
        <v>45</v>
      </c>
      <c r="E7" s="281"/>
      <c r="F7" s="379"/>
      <c r="G7" s="79">
        <f>F7/D7</f>
        <v>0</v>
      </c>
      <c r="H7" s="32">
        <f>F7</f>
        <v>0</v>
      </c>
      <c r="I7" s="81"/>
    </row>
    <row r="8" spans="1:12" ht="45" customHeight="1" thickBot="1">
      <c r="A8" s="262">
        <v>2</v>
      </c>
      <c r="B8" s="12" t="s">
        <v>260</v>
      </c>
      <c r="C8" s="282" t="s">
        <v>201</v>
      </c>
      <c r="D8" s="227">
        <v>130</v>
      </c>
      <c r="E8" s="227"/>
      <c r="F8" s="380"/>
      <c r="G8" s="79">
        <f>F8/D8</f>
        <v>0</v>
      </c>
      <c r="H8" s="32">
        <f>F8</f>
        <v>0</v>
      </c>
      <c r="I8" s="1"/>
      <c r="J8" s="1"/>
      <c r="K8" s="1"/>
      <c r="L8" s="1"/>
    </row>
    <row r="9" spans="1:12" ht="33.75" customHeight="1" thickBot="1">
      <c r="A9" s="262">
        <v>3</v>
      </c>
      <c r="B9" s="12" t="s">
        <v>259</v>
      </c>
      <c r="C9" s="282" t="s">
        <v>201</v>
      </c>
      <c r="D9" s="227">
        <v>130</v>
      </c>
      <c r="E9" s="227"/>
      <c r="F9" s="380"/>
      <c r="G9" s="82"/>
      <c r="H9" s="6">
        <f>F9</f>
        <v>0</v>
      </c>
      <c r="I9" s="85"/>
      <c r="J9" s="1"/>
      <c r="K9" s="1"/>
      <c r="L9" s="1"/>
    </row>
    <row r="10" spans="1:12" s="27" customFormat="1" ht="37.5" customHeight="1" thickBot="1">
      <c r="A10" s="262">
        <v>4</v>
      </c>
      <c r="B10" s="12" t="s">
        <v>244</v>
      </c>
      <c r="C10" s="12" t="s">
        <v>24</v>
      </c>
      <c r="D10" s="227">
        <f>D7</f>
        <v>45</v>
      </c>
      <c r="E10" s="227"/>
      <c r="F10" s="380"/>
      <c r="H10" s="32">
        <f>F10</f>
        <v>0</v>
      </c>
      <c r="L10" s="149"/>
    </row>
    <row r="11" spans="1:12" ht="50.25" customHeight="1" thickBot="1">
      <c r="A11" s="280">
        <v>5</v>
      </c>
      <c r="B11" s="12" t="s">
        <v>265</v>
      </c>
      <c r="C11" s="12" t="s">
        <v>39</v>
      </c>
      <c r="D11" s="227">
        <v>10</v>
      </c>
      <c r="E11" s="227"/>
      <c r="F11" s="380"/>
      <c r="G11" s="79">
        <f>F11/D11</f>
        <v>0</v>
      </c>
      <c r="H11" s="32">
        <f>F11</f>
        <v>0</v>
      </c>
      <c r="I11" s="85"/>
      <c r="J11" s="86"/>
      <c r="K11" s="1"/>
      <c r="L11" s="1"/>
    </row>
    <row r="12" spans="1:12" ht="19.5" customHeight="1">
      <c r="A12" s="18"/>
      <c r="B12" s="12" t="s">
        <v>245</v>
      </c>
      <c r="C12" s="94"/>
      <c r="D12" s="95"/>
      <c r="E12" s="94"/>
      <c r="F12" s="381"/>
      <c r="H12" s="6">
        <f>SUM(H7:H10)/2</f>
        <v>0</v>
      </c>
      <c r="I12" s="82"/>
      <c r="J12" s="1"/>
      <c r="K12" s="1"/>
      <c r="L12" s="149"/>
    </row>
    <row r="13" spans="1:12" s="25" customFormat="1" ht="19.5" customHeight="1">
      <c r="A13" s="21"/>
      <c r="B13" s="23" t="s">
        <v>124</v>
      </c>
      <c r="C13" s="23"/>
      <c r="D13" s="295">
        <v>0.1</v>
      </c>
      <c r="E13" s="23"/>
      <c r="F13" s="382"/>
      <c r="G13" s="24"/>
      <c r="H13" s="294"/>
      <c r="I13" s="55"/>
      <c r="L13" s="296"/>
    </row>
    <row r="14" spans="1:12" s="25" customFormat="1" ht="19.5" customHeight="1">
      <c r="A14" s="21"/>
      <c r="B14" s="23" t="s">
        <v>47</v>
      </c>
      <c r="C14" s="23"/>
      <c r="D14" s="23"/>
      <c r="E14" s="23"/>
      <c r="F14" s="382"/>
      <c r="G14" s="24"/>
      <c r="H14" s="54"/>
      <c r="I14" s="55"/>
      <c r="L14" s="149"/>
    </row>
    <row r="15" spans="1:12" s="25" customFormat="1" ht="19.5" customHeight="1">
      <c r="A15" s="21"/>
      <c r="B15" s="23" t="s">
        <v>23</v>
      </c>
      <c r="C15" s="23"/>
      <c r="D15" s="295">
        <v>0.08</v>
      </c>
      <c r="E15" s="23"/>
      <c r="F15" s="382"/>
      <c r="G15" s="24"/>
      <c r="H15" s="54"/>
      <c r="I15" s="55"/>
      <c r="K15" s="297"/>
      <c r="L15" s="377"/>
    </row>
    <row r="16" spans="1:12" s="4" customFormat="1" ht="24.75" customHeight="1" thickBot="1">
      <c r="A16" s="151"/>
      <c r="B16" s="152" t="s">
        <v>246</v>
      </c>
      <c r="C16" s="153"/>
      <c r="D16" s="154"/>
      <c r="E16" s="154"/>
      <c r="F16" s="383"/>
      <c r="G16" s="6"/>
      <c r="H16" s="6"/>
      <c r="I16" s="2"/>
      <c r="K16" s="96"/>
      <c r="L16" s="377"/>
    </row>
    <row r="17" spans="1:12" s="5" customFormat="1" ht="30" customHeight="1">
      <c r="A17" s="29"/>
      <c r="B17" s="155" t="s">
        <v>247</v>
      </c>
      <c r="C17" s="155"/>
      <c r="D17" s="197"/>
      <c r="E17" s="197"/>
      <c r="F17" s="380"/>
      <c r="G17" s="82"/>
      <c r="H17" s="82"/>
      <c r="I17" s="10"/>
      <c r="K17" s="81"/>
      <c r="L17" s="150"/>
    </row>
    <row r="18" spans="1:12" ht="41.25" customHeight="1">
      <c r="A18" s="261">
        <v>1</v>
      </c>
      <c r="B18" s="37" t="s">
        <v>262</v>
      </c>
      <c r="C18" s="37" t="s">
        <v>44</v>
      </c>
      <c r="D18" s="281">
        <v>1</v>
      </c>
      <c r="E18" s="281"/>
      <c r="F18" s="379"/>
      <c r="G18" s="82"/>
      <c r="H18" s="32">
        <f>F18</f>
        <v>0</v>
      </c>
      <c r="I18" s="85"/>
      <c r="J18" s="85"/>
      <c r="K18" s="1"/>
      <c r="L18" s="1"/>
    </row>
    <row r="19" spans="1:12" ht="15.75" customHeight="1">
      <c r="A19" s="20"/>
      <c r="B19" s="13" t="s">
        <v>9</v>
      </c>
      <c r="C19" s="16" t="s">
        <v>15</v>
      </c>
      <c r="D19" s="38">
        <v>3.45</v>
      </c>
      <c r="E19" s="38"/>
      <c r="F19" s="384"/>
      <c r="G19" s="32"/>
      <c r="H19" s="32">
        <f aca="true" t="shared" si="0" ref="H19:H35">F19</f>
        <v>0</v>
      </c>
      <c r="I19" s="83">
        <f>F19</f>
        <v>0</v>
      </c>
      <c r="J19" s="85"/>
      <c r="K19" s="1"/>
      <c r="L19" s="1"/>
    </row>
    <row r="20" spans="1:10" s="3" customFormat="1" ht="15.75" customHeight="1">
      <c r="A20" s="20"/>
      <c r="B20" s="13" t="s">
        <v>261</v>
      </c>
      <c r="C20" s="13" t="s">
        <v>44</v>
      </c>
      <c r="D20" s="38">
        <v>1</v>
      </c>
      <c r="E20" s="38"/>
      <c r="F20" s="384"/>
      <c r="G20" s="82"/>
      <c r="H20" s="32">
        <f t="shared" si="0"/>
        <v>0</v>
      </c>
      <c r="I20" s="97"/>
      <c r="J20" s="97"/>
    </row>
    <row r="21" spans="1:8" s="5" customFormat="1" ht="71.25" customHeight="1">
      <c r="A21" s="219" t="s">
        <v>34</v>
      </c>
      <c r="B21" s="37" t="s">
        <v>263</v>
      </c>
      <c r="C21" s="283" t="s">
        <v>48</v>
      </c>
      <c r="D21" s="281">
        <v>1</v>
      </c>
      <c r="E21" s="281"/>
      <c r="F21" s="379"/>
      <c r="G21" s="104"/>
      <c r="H21" s="32">
        <f t="shared" si="0"/>
        <v>0</v>
      </c>
    </row>
    <row r="22" spans="1:9" s="4" customFormat="1" ht="15.75" customHeight="1">
      <c r="A22" s="99"/>
      <c r="B22" s="19" t="s">
        <v>12</v>
      </c>
      <c r="C22" s="40" t="s">
        <v>15</v>
      </c>
      <c r="D22" s="108">
        <v>8.05</v>
      </c>
      <c r="E22" s="108"/>
      <c r="F22" s="384"/>
      <c r="G22" s="84"/>
      <c r="H22" s="32">
        <f t="shared" si="0"/>
        <v>0</v>
      </c>
      <c r="I22" s="82">
        <f>F22</f>
        <v>0</v>
      </c>
    </row>
    <row r="23" spans="1:8" s="2" customFormat="1" ht="48.75" customHeight="1" thickBot="1">
      <c r="A23" s="99"/>
      <c r="B23" s="30" t="s">
        <v>264</v>
      </c>
      <c r="C23" s="30" t="s">
        <v>48</v>
      </c>
      <c r="D23" s="38">
        <v>1</v>
      </c>
      <c r="E23" s="38"/>
      <c r="F23" s="384"/>
      <c r="G23" s="84"/>
      <c r="H23" s="32">
        <f t="shared" si="0"/>
        <v>0</v>
      </c>
    </row>
    <row r="24" spans="1:8" s="3" customFormat="1" ht="90.75" customHeight="1">
      <c r="A24" s="262">
        <v>3</v>
      </c>
      <c r="B24" s="12" t="s">
        <v>547</v>
      </c>
      <c r="C24" s="282" t="s">
        <v>39</v>
      </c>
      <c r="D24" s="227">
        <f>SUM(D26:D28)</f>
        <v>148</v>
      </c>
      <c r="E24" s="227"/>
      <c r="F24" s="380"/>
      <c r="G24" s="32"/>
      <c r="H24" s="32">
        <f t="shared" si="0"/>
        <v>0</v>
      </c>
    </row>
    <row r="25" spans="1:9" s="3" customFormat="1" ht="15.75" customHeight="1">
      <c r="A25" s="31"/>
      <c r="B25" s="13" t="s">
        <v>42</v>
      </c>
      <c r="C25" s="30" t="str">
        <f>C24</f>
        <v>grZ.m</v>
      </c>
      <c r="D25" s="38">
        <v>148</v>
      </c>
      <c r="E25" s="38"/>
      <c r="F25" s="384"/>
      <c r="G25" s="32"/>
      <c r="H25" s="32">
        <f t="shared" si="0"/>
        <v>0</v>
      </c>
      <c r="I25" s="82">
        <f>F25</f>
        <v>0</v>
      </c>
    </row>
    <row r="26" spans="1:8" s="3" customFormat="1" ht="15.75" customHeight="1">
      <c r="A26" s="31"/>
      <c r="B26" s="13" t="s">
        <v>548</v>
      </c>
      <c r="C26" s="30" t="s">
        <v>39</v>
      </c>
      <c r="D26" s="38">
        <v>60</v>
      </c>
      <c r="E26" s="100"/>
      <c r="F26" s="384"/>
      <c r="G26" s="32"/>
      <c r="H26" s="32">
        <f t="shared" si="0"/>
        <v>0</v>
      </c>
    </row>
    <row r="27" spans="1:8" s="3" customFormat="1" ht="15.75" customHeight="1">
      <c r="A27" s="31"/>
      <c r="B27" s="13" t="s">
        <v>549</v>
      </c>
      <c r="C27" s="30" t="s">
        <v>39</v>
      </c>
      <c r="D27" s="38">
        <v>60</v>
      </c>
      <c r="E27" s="100"/>
      <c r="F27" s="384"/>
      <c r="G27" s="32"/>
      <c r="H27" s="32">
        <f t="shared" si="0"/>
        <v>0</v>
      </c>
    </row>
    <row r="28" spans="1:8" s="3" customFormat="1" ht="15.75" customHeight="1">
      <c r="A28" s="31"/>
      <c r="B28" s="13" t="s">
        <v>550</v>
      </c>
      <c r="C28" s="30" t="s">
        <v>39</v>
      </c>
      <c r="D28" s="189">
        <v>28</v>
      </c>
      <c r="E28" s="100"/>
      <c r="F28" s="384"/>
      <c r="G28" s="32"/>
      <c r="H28" s="32">
        <f t="shared" si="0"/>
        <v>0</v>
      </c>
    </row>
    <row r="29" spans="1:8" s="3" customFormat="1" ht="15.75" customHeight="1" thickBot="1">
      <c r="A29" s="31"/>
      <c r="B29" s="13" t="s">
        <v>163</v>
      </c>
      <c r="C29" s="30" t="s">
        <v>61</v>
      </c>
      <c r="D29" s="38">
        <v>6</v>
      </c>
      <c r="E29" s="38"/>
      <c r="F29" s="384"/>
      <c r="G29" s="32"/>
      <c r="H29" s="32">
        <f t="shared" si="0"/>
        <v>0</v>
      </c>
    </row>
    <row r="30" spans="1:8" s="5" customFormat="1" ht="37.5" customHeight="1">
      <c r="A30" s="29" t="s">
        <v>36</v>
      </c>
      <c r="B30" s="12" t="s">
        <v>102</v>
      </c>
      <c r="C30" s="12" t="s">
        <v>28</v>
      </c>
      <c r="D30" s="105">
        <v>8</v>
      </c>
      <c r="E30" s="105"/>
      <c r="F30" s="385"/>
      <c r="H30" s="93">
        <f t="shared" si="0"/>
        <v>0</v>
      </c>
    </row>
    <row r="31" spans="1:9" s="47" customFormat="1" ht="13.5" customHeight="1">
      <c r="A31" s="31"/>
      <c r="B31" s="16" t="s">
        <v>50</v>
      </c>
      <c r="C31" s="13" t="s">
        <v>15</v>
      </c>
      <c r="D31" s="43">
        <v>8.28</v>
      </c>
      <c r="E31" s="43"/>
      <c r="F31" s="166"/>
      <c r="H31" s="93">
        <f t="shared" si="0"/>
        <v>0</v>
      </c>
      <c r="I31" s="42">
        <f>F31</f>
        <v>0</v>
      </c>
    </row>
    <row r="32" spans="1:8" s="2" customFormat="1" ht="13.5" customHeight="1" thickBot="1">
      <c r="A32" s="39"/>
      <c r="B32" s="16" t="s">
        <v>51</v>
      </c>
      <c r="C32" s="13" t="s">
        <v>39</v>
      </c>
      <c r="D32" s="92">
        <v>24</v>
      </c>
      <c r="E32" s="43"/>
      <c r="F32" s="166"/>
      <c r="H32" s="93">
        <f t="shared" si="0"/>
        <v>0</v>
      </c>
    </row>
    <row r="33" spans="1:8" s="5" customFormat="1" ht="37.5" customHeight="1">
      <c r="A33" s="29" t="s">
        <v>38</v>
      </c>
      <c r="B33" s="12" t="s">
        <v>7</v>
      </c>
      <c r="C33" s="12" t="s">
        <v>39</v>
      </c>
      <c r="D33" s="105">
        <v>20</v>
      </c>
      <c r="E33" s="105"/>
      <c r="F33" s="385"/>
      <c r="H33" s="93">
        <f t="shared" si="0"/>
        <v>0</v>
      </c>
    </row>
    <row r="34" spans="1:9" s="47" customFormat="1" ht="13.5" customHeight="1">
      <c r="A34" s="31"/>
      <c r="B34" s="16" t="s">
        <v>52</v>
      </c>
      <c r="C34" s="13" t="s">
        <v>15</v>
      </c>
      <c r="D34" s="43">
        <v>2.76</v>
      </c>
      <c r="E34" s="43"/>
      <c r="F34" s="166"/>
      <c r="H34" s="93">
        <f t="shared" si="0"/>
        <v>0</v>
      </c>
      <c r="I34" s="42">
        <f>F34</f>
        <v>0</v>
      </c>
    </row>
    <row r="35" spans="1:8" s="49" customFormat="1" ht="13.5" customHeight="1" thickBot="1">
      <c r="A35" s="39"/>
      <c r="B35" s="16" t="s">
        <v>53</v>
      </c>
      <c r="C35" s="16" t="s">
        <v>41</v>
      </c>
      <c r="D35" s="92">
        <v>20</v>
      </c>
      <c r="E35" s="43"/>
      <c r="F35" s="166"/>
      <c r="H35" s="93">
        <f t="shared" si="0"/>
        <v>0</v>
      </c>
    </row>
    <row r="36" spans="1:12" ht="18.75" customHeight="1">
      <c r="A36" s="56"/>
      <c r="B36" s="12" t="s">
        <v>253</v>
      </c>
      <c r="C36" s="94"/>
      <c r="D36" s="95"/>
      <c r="E36" s="95"/>
      <c r="F36" s="380"/>
      <c r="G36" s="104"/>
      <c r="H36" s="57">
        <f>SUM(H18:H35)/2</f>
        <v>0</v>
      </c>
      <c r="I36" s="54">
        <f>SUM(I18:I35)</f>
        <v>0</v>
      </c>
      <c r="K36" s="1"/>
      <c r="L36" s="1"/>
    </row>
    <row r="37" spans="1:10" s="25" customFormat="1" ht="27" customHeight="1">
      <c r="A37" s="58"/>
      <c r="B37" s="23" t="s">
        <v>54</v>
      </c>
      <c r="C37" s="23"/>
      <c r="D37" s="191"/>
      <c r="E37" s="191"/>
      <c r="F37" s="345"/>
      <c r="G37" s="59"/>
      <c r="I37" s="24"/>
      <c r="J37" s="24"/>
    </row>
    <row r="38" spans="1:7" s="25" customFormat="1" ht="27.75" customHeight="1">
      <c r="A38" s="273"/>
      <c r="B38" s="37" t="s">
        <v>55</v>
      </c>
      <c r="C38" s="37"/>
      <c r="D38" s="298">
        <v>0.75</v>
      </c>
      <c r="E38" s="281"/>
      <c r="F38" s="379"/>
      <c r="G38" s="104"/>
    </row>
    <row r="39" spans="1:7" s="25" customFormat="1" ht="18" customHeight="1">
      <c r="A39" s="58"/>
      <c r="B39" s="23" t="s">
        <v>47</v>
      </c>
      <c r="C39" s="23"/>
      <c r="D39" s="23"/>
      <c r="E39" s="191"/>
      <c r="F39" s="386"/>
      <c r="G39" s="104"/>
    </row>
    <row r="40" spans="1:7" s="25" customFormat="1" ht="18" customHeight="1">
      <c r="A40" s="58"/>
      <c r="B40" s="23" t="s">
        <v>23</v>
      </c>
      <c r="C40" s="23"/>
      <c r="D40" s="295">
        <v>0.08</v>
      </c>
      <c r="E40" s="191"/>
      <c r="F40" s="386"/>
      <c r="G40" s="104"/>
    </row>
    <row r="41" spans="1:12" ht="20.25" customHeight="1">
      <c r="A41" s="330"/>
      <c r="B41" s="77" t="s">
        <v>254</v>
      </c>
      <c r="C41" s="331"/>
      <c r="D41" s="332"/>
      <c r="E41" s="333"/>
      <c r="F41" s="170"/>
      <c r="G41" s="59"/>
      <c r="H41" s="1"/>
      <c r="I41" s="1"/>
      <c r="J41" s="1"/>
      <c r="K41" s="1"/>
      <c r="L41" s="1"/>
    </row>
    <row r="42" spans="1:12" ht="45" customHeight="1">
      <c r="A42" s="80"/>
      <c r="B42" s="23" t="s">
        <v>255</v>
      </c>
      <c r="C42" s="13"/>
      <c r="D42" s="38"/>
      <c r="E42" s="38"/>
      <c r="F42" s="170"/>
      <c r="G42" s="59"/>
      <c r="I42" s="6"/>
      <c r="J42" s="82"/>
      <c r="K42" s="1"/>
      <c r="L42" s="1"/>
    </row>
    <row r="43" spans="1:12" ht="0.75" customHeight="1">
      <c r="A43" s="204"/>
      <c r="B43" s="23"/>
      <c r="C43" s="13"/>
      <c r="D43" s="13"/>
      <c r="E43" s="13"/>
      <c r="F43" s="208"/>
      <c r="H43" s="6"/>
      <c r="J43" s="1"/>
      <c r="K43" s="1"/>
      <c r="L43" s="1"/>
    </row>
    <row r="44" spans="1:12" ht="27" customHeight="1">
      <c r="A44" s="204"/>
      <c r="B44" s="23" t="s">
        <v>578</v>
      </c>
      <c r="C44" s="13"/>
      <c r="D44" s="295">
        <v>0.03</v>
      </c>
      <c r="E44" s="13"/>
      <c r="F44" s="208"/>
      <c r="H44" s="6"/>
      <c r="J44" s="1"/>
      <c r="K44" s="1"/>
      <c r="L44" s="1"/>
    </row>
    <row r="45" spans="1:12" ht="13.5" customHeight="1">
      <c r="A45" s="204"/>
      <c r="B45" s="23" t="s">
        <v>569</v>
      </c>
      <c r="C45" s="13"/>
      <c r="D45" s="13"/>
      <c r="E45" s="13"/>
      <c r="F45" s="208"/>
      <c r="H45" s="6"/>
      <c r="J45" s="1"/>
      <c r="K45" s="1"/>
      <c r="L45" s="1"/>
    </row>
    <row r="46" spans="1:9" s="25" customFormat="1" ht="15.75">
      <c r="A46" s="230"/>
      <c r="B46" s="23" t="s">
        <v>577</v>
      </c>
      <c r="C46" s="23"/>
      <c r="D46" s="295">
        <v>0.18</v>
      </c>
      <c r="E46" s="23"/>
      <c r="F46" s="208"/>
      <c r="G46" s="55"/>
      <c r="H46" s="27"/>
      <c r="I46" s="55"/>
    </row>
    <row r="47" spans="1:12" s="25" customFormat="1" ht="15.75">
      <c r="A47" s="230"/>
      <c r="B47" s="302" t="s">
        <v>569</v>
      </c>
      <c r="C47" s="302"/>
      <c r="D47" s="302"/>
      <c r="E47" s="302"/>
      <c r="F47" s="303"/>
      <c r="G47" s="24"/>
      <c r="H47" s="24"/>
      <c r="I47" s="55"/>
      <c r="J47" s="55"/>
      <c r="K47" s="55"/>
      <c r="L47" s="55"/>
    </row>
  </sheetData>
  <sheetProtection/>
  <autoFilter ref="A6:F42"/>
  <mergeCells count="8">
    <mergeCell ref="L15:L16"/>
    <mergeCell ref="A4:A5"/>
    <mergeCell ref="B4:B5"/>
    <mergeCell ref="C4:C5"/>
    <mergeCell ref="E4:F4"/>
    <mergeCell ref="A1:F1"/>
    <mergeCell ref="A2:F2"/>
    <mergeCell ref="A3:F3"/>
  </mergeCells>
  <printOptions/>
  <pageMargins left="0.4724409448818898" right="0" top="0" bottom="0.3937007874015748" header="0" footer="0"/>
  <pageSetup horizontalDpi="600" verticalDpi="600" orientation="portrait" paperSize="9" scale="95" r:id="rId2"/>
  <headerFooter>
    <oddFooter>&amp;C&amp;9&amp;A&amp;R&amp;9-&amp;P--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N40"/>
  <sheetViews>
    <sheetView view="pageBreakPreview" zoomScaleSheetLayoutView="100" zoomScalePageLayoutView="0" workbookViewId="0" topLeftCell="A46">
      <selection activeCell="H21" sqref="H21"/>
    </sheetView>
  </sheetViews>
  <sheetFormatPr defaultColWidth="9.140625" defaultRowHeight="12.75"/>
  <cols>
    <col min="1" max="1" width="4.140625" style="9" customWidth="1"/>
    <col min="2" max="2" width="45.140625" style="1" customWidth="1"/>
    <col min="3" max="3" width="10.57421875" style="1" customWidth="1"/>
    <col min="4" max="4" width="8.8515625" style="1" customWidth="1"/>
    <col min="5" max="5" width="8.00390625" style="1" customWidth="1"/>
    <col min="6" max="6" width="10.28125" style="7" customWidth="1"/>
    <col min="7" max="9" width="9.140625" style="3" customWidth="1"/>
    <col min="10" max="16384" width="9.140625" style="1" customWidth="1"/>
  </cols>
  <sheetData>
    <row r="1" spans="1:9" ht="29.25" customHeight="1">
      <c r="A1" s="375" t="s">
        <v>581</v>
      </c>
      <c r="B1" s="375"/>
      <c r="C1" s="375"/>
      <c r="D1" s="375"/>
      <c r="E1" s="349"/>
      <c r="F1" s="375"/>
      <c r="G1" s="1"/>
      <c r="H1" s="1"/>
      <c r="I1" s="1"/>
    </row>
    <row r="2" spans="1:6" s="25" customFormat="1" ht="18" customHeight="1">
      <c r="A2" s="376" t="s">
        <v>596</v>
      </c>
      <c r="B2" s="376"/>
      <c r="C2" s="376"/>
      <c r="D2" s="376"/>
      <c r="E2" s="376"/>
      <c r="F2" s="376"/>
    </row>
    <row r="3" spans="1:6" s="25" customFormat="1" ht="21.75" customHeight="1" thickBot="1">
      <c r="A3" s="361" t="s">
        <v>243</v>
      </c>
      <c r="B3" s="361"/>
      <c r="C3" s="361"/>
      <c r="D3" s="361"/>
      <c r="E3" s="361"/>
      <c r="F3" s="361"/>
    </row>
    <row r="4" spans="1:9" ht="28.5" customHeight="1">
      <c r="A4" s="353" t="s">
        <v>17</v>
      </c>
      <c r="B4" s="371" t="s">
        <v>18</v>
      </c>
      <c r="C4" s="373" t="s">
        <v>16</v>
      </c>
      <c r="D4" s="293" t="s">
        <v>575</v>
      </c>
      <c r="E4" s="351" t="s">
        <v>14</v>
      </c>
      <c r="F4" s="352"/>
      <c r="G4" s="1"/>
      <c r="H4" s="1"/>
      <c r="I4" s="1"/>
    </row>
    <row r="5" spans="1:9" ht="58.5" customHeight="1">
      <c r="A5" s="354"/>
      <c r="B5" s="372"/>
      <c r="C5" s="374"/>
      <c r="D5" s="8" t="s">
        <v>20</v>
      </c>
      <c r="E5" s="8" t="s">
        <v>19</v>
      </c>
      <c r="F5" s="11" t="s">
        <v>574</v>
      </c>
      <c r="G5" s="1"/>
      <c r="H5" s="1"/>
      <c r="I5" s="1"/>
    </row>
    <row r="6" spans="1:6" s="5" customFormat="1" ht="15" customHeight="1" thickBot="1">
      <c r="A6" s="34" t="s">
        <v>21</v>
      </c>
      <c r="B6" s="35">
        <v>3</v>
      </c>
      <c r="C6" s="35">
        <v>4</v>
      </c>
      <c r="D6" s="35">
        <v>6</v>
      </c>
      <c r="E6" s="35">
        <v>7</v>
      </c>
      <c r="F6" s="36">
        <v>8</v>
      </c>
    </row>
    <row r="7" spans="1:6" s="5" customFormat="1" ht="37.5" customHeight="1" thickBot="1" thickTop="1">
      <c r="A7" s="261">
        <v>1</v>
      </c>
      <c r="B7" s="37" t="s">
        <v>82</v>
      </c>
      <c r="C7" s="37" t="s">
        <v>24</v>
      </c>
      <c r="D7" s="281">
        <v>60</v>
      </c>
      <c r="E7" s="276"/>
      <c r="F7" s="277"/>
    </row>
    <row r="8" spans="1:6" ht="54" customHeight="1" thickBot="1">
      <c r="A8" s="262">
        <v>2</v>
      </c>
      <c r="B8" s="12" t="s">
        <v>257</v>
      </c>
      <c r="C8" s="12" t="s">
        <v>41</v>
      </c>
      <c r="D8" s="227">
        <v>200</v>
      </c>
      <c r="E8" s="188"/>
      <c r="F8" s="167"/>
    </row>
    <row r="9" spans="1:9" s="27" customFormat="1" ht="37.5" customHeight="1" thickBot="1">
      <c r="A9" s="262">
        <v>3</v>
      </c>
      <c r="B9" s="12" t="s">
        <v>244</v>
      </c>
      <c r="C9" s="12" t="s">
        <v>24</v>
      </c>
      <c r="D9" s="227">
        <f>D7</f>
        <v>60</v>
      </c>
      <c r="E9" s="188"/>
      <c r="F9" s="167"/>
      <c r="I9" s="149"/>
    </row>
    <row r="10" spans="1:9" ht="19.5" customHeight="1">
      <c r="A10" s="18"/>
      <c r="B10" s="12" t="s">
        <v>245</v>
      </c>
      <c r="C10" s="94"/>
      <c r="D10" s="95"/>
      <c r="E10" s="200"/>
      <c r="F10" s="172"/>
      <c r="G10" s="1"/>
      <c r="H10" s="1"/>
      <c r="I10" s="149"/>
    </row>
    <row r="11" spans="1:9" s="25" customFormat="1" ht="19.5" customHeight="1">
      <c r="A11" s="21"/>
      <c r="B11" s="23" t="s">
        <v>124</v>
      </c>
      <c r="C11" s="23"/>
      <c r="D11" s="295">
        <v>0.1</v>
      </c>
      <c r="E11" s="201"/>
      <c r="F11" s="185"/>
      <c r="I11" s="296"/>
    </row>
    <row r="12" spans="1:9" s="25" customFormat="1" ht="19.5" customHeight="1">
      <c r="A12" s="21"/>
      <c r="B12" s="23" t="s">
        <v>47</v>
      </c>
      <c r="C12" s="23"/>
      <c r="D12" s="23"/>
      <c r="E12" s="201"/>
      <c r="F12" s="185"/>
      <c r="I12" s="149"/>
    </row>
    <row r="13" spans="1:9" s="25" customFormat="1" ht="19.5" customHeight="1">
      <c r="A13" s="21"/>
      <c r="B13" s="23" t="s">
        <v>23</v>
      </c>
      <c r="C13" s="23"/>
      <c r="D13" s="295">
        <v>0.08</v>
      </c>
      <c r="E13" s="201"/>
      <c r="F13" s="185"/>
      <c r="H13" s="297"/>
      <c r="I13" s="377"/>
    </row>
    <row r="14" spans="1:9" s="4" customFormat="1" ht="24.75" customHeight="1" thickBot="1">
      <c r="A14" s="151"/>
      <c r="B14" s="152" t="s">
        <v>246</v>
      </c>
      <c r="C14" s="153"/>
      <c r="D14" s="154"/>
      <c r="E14" s="199"/>
      <c r="F14" s="186"/>
      <c r="H14" s="96"/>
      <c r="I14" s="377"/>
    </row>
    <row r="15" spans="1:9" s="5" customFormat="1" ht="30" customHeight="1">
      <c r="A15" s="29"/>
      <c r="B15" s="155" t="s">
        <v>247</v>
      </c>
      <c r="C15" s="155"/>
      <c r="D15" s="155"/>
      <c r="E15" s="188"/>
      <c r="F15" s="167"/>
      <c r="H15" s="81"/>
      <c r="I15" s="150"/>
    </row>
    <row r="16" spans="1:6" s="3" customFormat="1" ht="35.25" customHeight="1">
      <c r="A16" s="261">
        <v>1</v>
      </c>
      <c r="B16" s="37" t="s">
        <v>248</v>
      </c>
      <c r="C16" s="220" t="s">
        <v>39</v>
      </c>
      <c r="D16" s="143">
        <v>260</v>
      </c>
      <c r="E16" s="259"/>
      <c r="F16" s="173"/>
    </row>
    <row r="17" spans="1:6" s="3" customFormat="1" ht="15.75" customHeight="1">
      <c r="A17" s="31"/>
      <c r="B17" s="13" t="s">
        <v>125</v>
      </c>
      <c r="C17" s="16" t="s">
        <v>15</v>
      </c>
      <c r="D17" s="43">
        <v>47.84</v>
      </c>
      <c r="E17" s="156"/>
      <c r="F17" s="168"/>
    </row>
    <row r="18" spans="1:6" s="3" customFormat="1" ht="15.75" customHeight="1" thickBot="1">
      <c r="A18" s="31"/>
      <c r="B18" s="19" t="s">
        <v>249</v>
      </c>
      <c r="C18" s="90" t="s">
        <v>39</v>
      </c>
      <c r="D18" s="284">
        <v>265.2</v>
      </c>
      <c r="E18" s="190"/>
      <c r="F18" s="168"/>
    </row>
    <row r="19" spans="1:6" s="2" customFormat="1" ht="36" customHeight="1">
      <c r="A19" s="262">
        <v>2</v>
      </c>
      <c r="B19" s="12" t="s">
        <v>256</v>
      </c>
      <c r="C19" s="225" t="s">
        <v>28</v>
      </c>
      <c r="D19" s="105">
        <v>6</v>
      </c>
      <c r="E19" s="260"/>
      <c r="F19" s="172"/>
    </row>
    <row r="20" spans="1:8" s="2" customFormat="1" ht="15.75" customHeight="1">
      <c r="A20" s="99"/>
      <c r="B20" s="13" t="s">
        <v>126</v>
      </c>
      <c r="C20" s="16" t="s">
        <v>15</v>
      </c>
      <c r="D20" s="43">
        <v>27.95</v>
      </c>
      <c r="E20" s="156"/>
      <c r="F20" s="168"/>
      <c r="H20" s="129"/>
    </row>
    <row r="21" spans="1:40" s="2" customFormat="1" ht="15.75" customHeight="1">
      <c r="A21" s="99"/>
      <c r="B21" s="13" t="s">
        <v>551</v>
      </c>
      <c r="C21" s="16" t="s">
        <v>24</v>
      </c>
      <c r="D21" s="43">
        <v>0.9</v>
      </c>
      <c r="E21" s="156"/>
      <c r="F21" s="168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6" s="2" customFormat="1" ht="30" customHeight="1" thickBot="1">
      <c r="A22" s="99"/>
      <c r="B22" s="13" t="s">
        <v>162</v>
      </c>
      <c r="C22" s="16" t="s">
        <v>28</v>
      </c>
      <c r="D22" s="43">
        <v>6</v>
      </c>
      <c r="E22" s="156"/>
      <c r="F22" s="168"/>
    </row>
    <row r="23" spans="1:7" s="3" customFormat="1" ht="36" customHeight="1">
      <c r="A23" s="262">
        <v>3</v>
      </c>
      <c r="B23" s="12" t="s">
        <v>127</v>
      </c>
      <c r="C23" s="225" t="s">
        <v>28</v>
      </c>
      <c r="D23" s="105">
        <v>6</v>
      </c>
      <c r="E23" s="260"/>
      <c r="F23" s="172"/>
      <c r="G23" s="97"/>
    </row>
    <row r="24" spans="1:7" s="3" customFormat="1" ht="15.75" customHeight="1">
      <c r="A24" s="39"/>
      <c r="B24" s="13" t="s">
        <v>49</v>
      </c>
      <c r="C24" s="16" t="s">
        <v>15</v>
      </c>
      <c r="D24" s="43">
        <v>13.8</v>
      </c>
      <c r="E24" s="156"/>
      <c r="F24" s="168"/>
      <c r="G24" s="97"/>
    </row>
    <row r="25" spans="1:9" ht="15.75" customHeight="1" thickBot="1">
      <c r="A25" s="39"/>
      <c r="B25" s="89" t="s">
        <v>128</v>
      </c>
      <c r="C25" s="271" t="s">
        <v>28</v>
      </c>
      <c r="D25" s="122">
        <v>6</v>
      </c>
      <c r="E25" s="190"/>
      <c r="F25" s="257"/>
      <c r="G25" s="85"/>
      <c r="H25" s="1"/>
      <c r="I25" s="1"/>
    </row>
    <row r="26" spans="1:6" s="27" customFormat="1" ht="46.5" customHeight="1">
      <c r="A26" s="29" t="s">
        <v>36</v>
      </c>
      <c r="B26" s="12" t="s">
        <v>250</v>
      </c>
      <c r="C26" s="225" t="s">
        <v>39</v>
      </c>
      <c r="D26" s="105">
        <v>20</v>
      </c>
      <c r="E26" s="260"/>
      <c r="F26" s="172"/>
    </row>
    <row r="27" spans="1:6" s="2" customFormat="1" ht="15.75" customHeight="1">
      <c r="A27" s="31"/>
      <c r="B27" s="13" t="s">
        <v>251</v>
      </c>
      <c r="C27" s="16" t="s">
        <v>15</v>
      </c>
      <c r="D27" s="43">
        <v>1.17</v>
      </c>
      <c r="E27" s="156"/>
      <c r="F27" s="168"/>
    </row>
    <row r="28" spans="1:6" s="2" customFormat="1" ht="15.75" customHeight="1" thickBot="1">
      <c r="A28" s="31"/>
      <c r="B28" s="19" t="s">
        <v>252</v>
      </c>
      <c r="C28" s="90" t="s">
        <v>39</v>
      </c>
      <c r="D28" s="91">
        <v>20</v>
      </c>
      <c r="E28" s="190"/>
      <c r="F28" s="257"/>
    </row>
    <row r="29" spans="1:9" ht="27" customHeight="1">
      <c r="A29" s="56"/>
      <c r="B29" s="12" t="s">
        <v>253</v>
      </c>
      <c r="C29" s="94"/>
      <c r="D29" s="95"/>
      <c r="E29" s="200"/>
      <c r="F29" s="167"/>
      <c r="H29" s="1"/>
      <c r="I29" s="1"/>
    </row>
    <row r="30" spans="1:7" s="25" customFormat="1" ht="30" customHeight="1">
      <c r="A30" s="58"/>
      <c r="B30" s="23" t="s">
        <v>54</v>
      </c>
      <c r="C30" s="23"/>
      <c r="D30" s="191"/>
      <c r="E30" s="201"/>
      <c r="F30" s="185"/>
      <c r="G30" s="24"/>
    </row>
    <row r="31" spans="1:6" s="25" customFormat="1" ht="27.75" customHeight="1">
      <c r="A31" s="273"/>
      <c r="B31" s="37" t="s">
        <v>55</v>
      </c>
      <c r="C31" s="37"/>
      <c r="D31" s="298">
        <v>0.75</v>
      </c>
      <c r="E31" s="276"/>
      <c r="F31" s="277"/>
    </row>
    <row r="32" spans="1:6" s="25" customFormat="1" ht="18" customHeight="1">
      <c r="A32" s="58"/>
      <c r="B32" s="23" t="s">
        <v>47</v>
      </c>
      <c r="C32" s="23"/>
      <c r="D32" s="23"/>
      <c r="E32" s="201"/>
      <c r="F32" s="198"/>
    </row>
    <row r="33" spans="1:6" s="25" customFormat="1" ht="18" customHeight="1">
      <c r="A33" s="58"/>
      <c r="B33" s="23" t="s">
        <v>23</v>
      </c>
      <c r="C33" s="23"/>
      <c r="D33" s="295">
        <v>0.08</v>
      </c>
      <c r="E33" s="201"/>
      <c r="F33" s="198"/>
    </row>
    <row r="34" spans="1:9" ht="30" customHeight="1">
      <c r="A34" s="330"/>
      <c r="B34" s="77" t="s">
        <v>254</v>
      </c>
      <c r="C34" s="331"/>
      <c r="D34" s="332"/>
      <c r="E34" s="189"/>
      <c r="F34" s="217"/>
      <c r="G34" s="1"/>
      <c r="H34" s="1"/>
      <c r="I34" s="1"/>
    </row>
    <row r="35" spans="1:9" ht="45" customHeight="1">
      <c r="A35" s="80"/>
      <c r="B35" s="23" t="s">
        <v>255</v>
      </c>
      <c r="C35" s="13"/>
      <c r="D35" s="38"/>
      <c r="E35" s="189"/>
      <c r="F35" s="217"/>
      <c r="G35" s="82"/>
      <c r="H35" s="1"/>
      <c r="I35" s="1"/>
    </row>
    <row r="36" spans="1:9" ht="25.5" customHeight="1">
      <c r="A36" s="204"/>
      <c r="B36" s="23" t="s">
        <v>578</v>
      </c>
      <c r="C36" s="13"/>
      <c r="D36" s="295">
        <v>0.03</v>
      </c>
      <c r="E36" s="13"/>
      <c r="F36" s="208"/>
      <c r="G36" s="1"/>
      <c r="H36" s="1"/>
      <c r="I36" s="1"/>
    </row>
    <row r="37" spans="1:9" ht="19.5" customHeight="1">
      <c r="A37" s="204"/>
      <c r="B37" s="23" t="s">
        <v>569</v>
      </c>
      <c r="C37" s="13"/>
      <c r="D37" s="13"/>
      <c r="E37" s="13"/>
      <c r="F37" s="208"/>
      <c r="G37" s="1"/>
      <c r="H37" s="1"/>
      <c r="I37" s="1"/>
    </row>
    <row r="38" spans="1:9" ht="13.5" customHeight="1">
      <c r="A38" s="204"/>
      <c r="B38" s="23" t="s">
        <v>577</v>
      </c>
      <c r="C38" s="13"/>
      <c r="D38" s="295">
        <v>0.18</v>
      </c>
      <c r="E38" s="13"/>
      <c r="F38" s="208"/>
      <c r="G38" s="1"/>
      <c r="H38" s="1"/>
      <c r="I38" s="1"/>
    </row>
    <row r="39" spans="1:6" s="25" customFormat="1" ht="15.75">
      <c r="A39" s="230"/>
      <c r="B39" s="23" t="s">
        <v>569</v>
      </c>
      <c r="C39" s="23"/>
      <c r="D39" s="23"/>
      <c r="E39" s="23"/>
      <c r="F39" s="208"/>
    </row>
    <row r="40" spans="1:6" ht="15.75">
      <c r="A40" s="204"/>
      <c r="B40" s="13"/>
      <c r="C40" s="13"/>
      <c r="D40" s="13"/>
      <c r="E40" s="13"/>
      <c r="F40" s="80"/>
    </row>
  </sheetData>
  <sheetProtection/>
  <autoFilter ref="A6:F35"/>
  <mergeCells count="8">
    <mergeCell ref="A1:F1"/>
    <mergeCell ref="A2:F2"/>
    <mergeCell ref="A3:F3"/>
    <mergeCell ref="I13:I14"/>
    <mergeCell ref="A4:A5"/>
    <mergeCell ref="B4:B5"/>
    <mergeCell ref="C4:C5"/>
    <mergeCell ref="E4:F4"/>
  </mergeCells>
  <printOptions/>
  <pageMargins left="0.4724409448818898" right="0" top="0" bottom="0.3937007874015748" header="0" footer="0"/>
  <pageSetup horizontalDpi="600" verticalDpi="600" orientation="portrait" paperSize="9" scale="95" r:id="rId2"/>
  <headerFooter>
    <oddFooter>&amp;C&amp;9&amp;A&amp;R&amp;9-&amp;P--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Z70"/>
  <sheetViews>
    <sheetView view="pageBreakPreview" zoomScaleSheetLayoutView="100" zoomScalePageLayoutView="0" workbookViewId="0" topLeftCell="A52">
      <selection activeCell="F5" sqref="F1:F16384"/>
    </sheetView>
  </sheetViews>
  <sheetFormatPr defaultColWidth="9.140625" defaultRowHeight="12.75"/>
  <cols>
    <col min="1" max="1" width="4.57421875" style="9" customWidth="1"/>
    <col min="2" max="2" width="44.57421875" style="3" customWidth="1"/>
    <col min="3" max="3" width="6.7109375" style="3" customWidth="1"/>
    <col min="4" max="4" width="12.28125" style="3" customWidth="1"/>
    <col min="5" max="5" width="6.8515625" style="1" customWidth="1"/>
    <col min="6" max="6" width="9.28125" style="7" customWidth="1"/>
    <col min="7" max="10" width="9.140625" style="1" hidden="1" customWidth="1"/>
    <col min="11" max="11" width="9.7109375" style="1" hidden="1" customWidth="1"/>
    <col min="12" max="13" width="9.140625" style="1" customWidth="1"/>
    <col min="14" max="16384" width="9.140625" style="1" customWidth="1"/>
  </cols>
  <sheetData>
    <row r="1" spans="1:6" ht="30.75" customHeight="1">
      <c r="A1" s="349" t="s">
        <v>583</v>
      </c>
      <c r="B1" s="349"/>
      <c r="C1" s="349"/>
      <c r="D1" s="349"/>
      <c r="E1" s="349"/>
      <c r="F1" s="349"/>
    </row>
    <row r="2" spans="1:6" s="25" customFormat="1" ht="25.5" customHeight="1">
      <c r="A2" s="378" t="s">
        <v>597</v>
      </c>
      <c r="B2" s="378"/>
      <c r="C2" s="378"/>
      <c r="D2" s="378"/>
      <c r="E2" s="378"/>
      <c r="F2" s="378"/>
    </row>
    <row r="3" spans="1:6" ht="16.5" customHeight="1" thickBot="1">
      <c r="A3" s="349" t="s">
        <v>71</v>
      </c>
      <c r="B3" s="349"/>
      <c r="C3" s="349"/>
      <c r="D3" s="349"/>
      <c r="E3" s="349"/>
      <c r="F3" s="349"/>
    </row>
    <row r="4" spans="1:6" ht="28.5" customHeight="1">
      <c r="A4" s="353" t="s">
        <v>17</v>
      </c>
      <c r="B4" s="355" t="s">
        <v>18</v>
      </c>
      <c r="C4" s="357" t="s">
        <v>16</v>
      </c>
      <c r="D4" s="290" t="s">
        <v>575</v>
      </c>
      <c r="E4" s="351" t="s">
        <v>14</v>
      </c>
      <c r="F4" s="352"/>
    </row>
    <row r="5" spans="1:6" ht="58.5" customHeight="1">
      <c r="A5" s="354"/>
      <c r="B5" s="356"/>
      <c r="C5" s="358"/>
      <c r="D5" s="110" t="s">
        <v>20</v>
      </c>
      <c r="E5" s="8" t="s">
        <v>19</v>
      </c>
      <c r="F5" s="11" t="s">
        <v>574</v>
      </c>
    </row>
    <row r="6" spans="1:6" s="116" customFormat="1" ht="18.75" customHeight="1">
      <c r="A6" s="212" t="s">
        <v>21</v>
      </c>
      <c r="B6" s="213">
        <v>3</v>
      </c>
      <c r="C6" s="213">
        <v>4</v>
      </c>
      <c r="D6" s="213">
        <v>6</v>
      </c>
      <c r="E6" s="214">
        <v>7</v>
      </c>
      <c r="F6" s="215">
        <v>8</v>
      </c>
    </row>
    <row r="7" spans="1:9" s="5" customFormat="1" ht="54" customHeight="1">
      <c r="A7" s="230" t="s">
        <v>21</v>
      </c>
      <c r="B7" s="23" t="s">
        <v>311</v>
      </c>
      <c r="C7" s="26" t="s">
        <v>32</v>
      </c>
      <c r="D7" s="285">
        <v>3391</v>
      </c>
      <c r="E7" s="170"/>
      <c r="F7" s="170"/>
      <c r="G7" s="79">
        <f aca="true" t="shared" si="0" ref="G7:G21">F7/D7</f>
        <v>0</v>
      </c>
      <c r="H7" s="84">
        <f>F7</f>
        <v>0</v>
      </c>
      <c r="I7" s="81"/>
    </row>
    <row r="8" spans="1:26" s="2" customFormat="1" ht="42" customHeight="1">
      <c r="A8" s="208">
        <v>2</v>
      </c>
      <c r="B8" s="23" t="s">
        <v>312</v>
      </c>
      <c r="C8" s="26" t="s">
        <v>24</v>
      </c>
      <c r="D8" s="170">
        <v>32</v>
      </c>
      <c r="E8" s="170"/>
      <c r="F8" s="170"/>
      <c r="G8" s="98">
        <f t="shared" si="0"/>
        <v>0</v>
      </c>
      <c r="H8" s="84">
        <f aca="true" t="shared" si="1" ref="H8:H29">F8</f>
        <v>0</v>
      </c>
      <c r="I8" s="84"/>
      <c r="J8" s="4">
        <f>D8*2.5</f>
        <v>80</v>
      </c>
      <c r="K8" s="10"/>
      <c r="L8" s="157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s="2" customFormat="1" ht="45" customHeight="1">
      <c r="A9" s="208">
        <v>3</v>
      </c>
      <c r="B9" s="23" t="s">
        <v>313</v>
      </c>
      <c r="C9" s="26" t="s">
        <v>24</v>
      </c>
      <c r="D9" s="170">
        <v>41.5</v>
      </c>
      <c r="E9" s="170"/>
      <c r="F9" s="170"/>
      <c r="G9" s="98">
        <f t="shared" si="0"/>
        <v>0</v>
      </c>
      <c r="H9" s="84">
        <f t="shared" si="1"/>
        <v>0</v>
      </c>
      <c r="I9" s="84"/>
      <c r="J9" s="4">
        <f>D9*2.5</f>
        <v>103.75</v>
      </c>
      <c r="K9" s="10"/>
      <c r="L9" s="157">
        <f>D9</f>
        <v>41.5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9" s="5" customFormat="1" ht="41.25" customHeight="1">
      <c r="A10" s="230" t="s">
        <v>36</v>
      </c>
      <c r="B10" s="23" t="s">
        <v>314</v>
      </c>
      <c r="C10" s="26" t="s">
        <v>39</v>
      </c>
      <c r="D10" s="170">
        <v>90.7</v>
      </c>
      <c r="E10" s="170"/>
      <c r="F10" s="170"/>
      <c r="G10" s="79">
        <f t="shared" si="0"/>
        <v>0</v>
      </c>
      <c r="H10" s="84">
        <f t="shared" si="1"/>
        <v>0</v>
      </c>
      <c r="I10" s="81"/>
    </row>
    <row r="11" spans="1:9" s="3" customFormat="1" ht="45" customHeight="1">
      <c r="A11" s="230" t="s">
        <v>38</v>
      </c>
      <c r="B11" s="23" t="s">
        <v>416</v>
      </c>
      <c r="C11" s="26" t="s">
        <v>28</v>
      </c>
      <c r="D11" s="170">
        <v>1</v>
      </c>
      <c r="E11" s="170"/>
      <c r="F11" s="170"/>
      <c r="G11" s="98">
        <f t="shared" si="0"/>
        <v>0</v>
      </c>
      <c r="H11" s="84">
        <f>F11</f>
        <v>0</v>
      </c>
      <c r="I11" s="84"/>
    </row>
    <row r="12" spans="1:26" s="2" customFormat="1" ht="45" customHeight="1">
      <c r="A12" s="208">
        <v>6</v>
      </c>
      <c r="B12" s="23" t="s">
        <v>417</v>
      </c>
      <c r="C12" s="26" t="s">
        <v>24</v>
      </c>
      <c r="D12" s="170">
        <v>78.6</v>
      </c>
      <c r="E12" s="170"/>
      <c r="F12" s="170"/>
      <c r="G12" s="98">
        <f t="shared" si="0"/>
        <v>0</v>
      </c>
      <c r="H12" s="84">
        <f t="shared" si="1"/>
        <v>0</v>
      </c>
      <c r="I12" s="84"/>
      <c r="J12" s="4">
        <f>D12*2</f>
        <v>157.2</v>
      </c>
      <c r="K12" s="10"/>
      <c r="L12" s="157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9" s="5" customFormat="1" ht="41.25" customHeight="1">
      <c r="A13" s="230" t="s">
        <v>27</v>
      </c>
      <c r="B13" s="23" t="s">
        <v>315</v>
      </c>
      <c r="C13" s="26" t="s">
        <v>39</v>
      </c>
      <c r="D13" s="170">
        <v>55</v>
      </c>
      <c r="E13" s="170"/>
      <c r="F13" s="170"/>
      <c r="G13" s="79">
        <f t="shared" si="0"/>
        <v>0</v>
      </c>
      <c r="H13" s="84">
        <f t="shared" si="1"/>
        <v>0</v>
      </c>
      <c r="I13" s="81"/>
    </row>
    <row r="14" spans="1:26" s="2" customFormat="1" ht="45" customHeight="1">
      <c r="A14" s="208">
        <v>8</v>
      </c>
      <c r="B14" s="23" t="s">
        <v>317</v>
      </c>
      <c r="C14" s="26" t="s">
        <v>32</v>
      </c>
      <c r="D14" s="170">
        <v>1181</v>
      </c>
      <c r="E14" s="170"/>
      <c r="F14" s="170"/>
      <c r="G14" s="98">
        <f t="shared" si="0"/>
        <v>0</v>
      </c>
      <c r="H14" s="84">
        <f t="shared" si="1"/>
        <v>0</v>
      </c>
      <c r="I14" s="84"/>
      <c r="J14" s="4">
        <f>D14*0.05*2.4</f>
        <v>141.72</v>
      </c>
      <c r="K14" s="10"/>
      <c r="L14" s="157">
        <f>D14*0.05</f>
        <v>59.050000000000004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2" customFormat="1" ht="45" customHeight="1">
      <c r="A15" s="208">
        <v>9</v>
      </c>
      <c r="B15" s="23" t="s">
        <v>318</v>
      </c>
      <c r="C15" s="26" t="s">
        <v>24</v>
      </c>
      <c r="D15" s="170">
        <v>65.2</v>
      </c>
      <c r="E15" s="170"/>
      <c r="F15" s="170"/>
      <c r="G15" s="98">
        <f t="shared" si="0"/>
        <v>0</v>
      </c>
      <c r="H15" s="84">
        <f t="shared" si="1"/>
        <v>0</v>
      </c>
      <c r="I15" s="84"/>
      <c r="J15" s="4">
        <f>D15*2</f>
        <v>130.4</v>
      </c>
      <c r="K15" s="10"/>
      <c r="L15" s="157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1" s="5" customFormat="1" ht="56.25" customHeight="1">
      <c r="A16" s="230" t="s">
        <v>43</v>
      </c>
      <c r="B16" s="23" t="s">
        <v>552</v>
      </c>
      <c r="C16" s="23" t="s">
        <v>24</v>
      </c>
      <c r="D16" s="170">
        <v>280</v>
      </c>
      <c r="E16" s="170"/>
      <c r="F16" s="170"/>
      <c r="G16" s="79">
        <f t="shared" si="0"/>
        <v>0</v>
      </c>
      <c r="H16" s="84">
        <f t="shared" si="1"/>
        <v>0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9" s="103" customFormat="1" ht="30" customHeight="1">
      <c r="A17" s="208">
        <v>11</v>
      </c>
      <c r="B17" s="23" t="s">
        <v>330</v>
      </c>
      <c r="C17" s="26" t="s">
        <v>31</v>
      </c>
      <c r="D17" s="170">
        <f>D16*1.8</f>
        <v>504</v>
      </c>
      <c r="E17" s="170"/>
      <c r="F17" s="170"/>
      <c r="G17" s="98">
        <f t="shared" si="0"/>
        <v>0</v>
      </c>
      <c r="H17" s="84">
        <f t="shared" si="1"/>
        <v>0</v>
      </c>
      <c r="I17" s="84"/>
    </row>
    <row r="18" spans="1:21" s="5" customFormat="1" ht="56.25" customHeight="1">
      <c r="A18" s="230" t="s">
        <v>73</v>
      </c>
      <c r="B18" s="23" t="s">
        <v>553</v>
      </c>
      <c r="C18" s="23" t="s">
        <v>24</v>
      </c>
      <c r="D18" s="170">
        <v>216</v>
      </c>
      <c r="E18" s="170"/>
      <c r="F18" s="170"/>
      <c r="G18" s="79">
        <f t="shared" si="0"/>
        <v>0</v>
      </c>
      <c r="H18" s="84">
        <f t="shared" si="1"/>
        <v>0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9" s="3" customFormat="1" ht="45" customHeight="1">
      <c r="A19" s="230" t="s">
        <v>5</v>
      </c>
      <c r="B19" s="23" t="s">
        <v>331</v>
      </c>
      <c r="C19" s="26" t="s">
        <v>24</v>
      </c>
      <c r="D19" s="170">
        <v>6.5</v>
      </c>
      <c r="E19" s="170"/>
      <c r="F19" s="170"/>
      <c r="G19" s="98">
        <f t="shared" si="0"/>
        <v>0</v>
      </c>
      <c r="H19" s="84">
        <f t="shared" si="1"/>
        <v>0</v>
      </c>
      <c r="I19" s="84"/>
    </row>
    <row r="20" spans="1:8" s="4" customFormat="1" ht="58.5" customHeight="1">
      <c r="A20" s="230" t="s">
        <v>62</v>
      </c>
      <c r="B20" s="23" t="s">
        <v>554</v>
      </c>
      <c r="C20" s="26" t="s">
        <v>24</v>
      </c>
      <c r="D20" s="170">
        <v>44</v>
      </c>
      <c r="E20" s="170"/>
      <c r="F20" s="170"/>
      <c r="G20" s="79">
        <f t="shared" si="0"/>
        <v>0</v>
      </c>
      <c r="H20" s="84">
        <f t="shared" si="1"/>
        <v>0</v>
      </c>
    </row>
    <row r="21" spans="1:11" s="102" customFormat="1" ht="15.75" customHeight="1">
      <c r="A21" s="204"/>
      <c r="B21" s="13" t="s">
        <v>481</v>
      </c>
      <c r="C21" s="16" t="s">
        <v>22</v>
      </c>
      <c r="D21" s="222">
        <v>44</v>
      </c>
      <c r="E21" s="43"/>
      <c r="F21" s="43"/>
      <c r="G21" s="103">
        <f t="shared" si="0"/>
        <v>0</v>
      </c>
      <c r="H21" s="84">
        <f t="shared" si="1"/>
        <v>0</v>
      </c>
      <c r="I21" s="103"/>
      <c r="J21" s="103"/>
      <c r="K21" s="103"/>
    </row>
    <row r="22" spans="1:8" s="114" customFormat="1" ht="12.75" customHeight="1">
      <c r="A22" s="41"/>
      <c r="B22" s="16" t="s">
        <v>563</v>
      </c>
      <c r="C22" s="16" t="s">
        <v>26</v>
      </c>
      <c r="D22" s="226">
        <v>3.685</v>
      </c>
      <c r="E22" s="43"/>
      <c r="F22" s="43"/>
      <c r="H22" s="84">
        <f t="shared" si="1"/>
        <v>0</v>
      </c>
    </row>
    <row r="23" spans="1:8" s="4" customFormat="1" ht="52.5" customHeight="1">
      <c r="A23" s="230" t="s">
        <v>226</v>
      </c>
      <c r="B23" s="23" t="s">
        <v>555</v>
      </c>
      <c r="C23" s="26" t="s">
        <v>24</v>
      </c>
      <c r="D23" s="217">
        <v>17.7</v>
      </c>
      <c r="E23" s="170"/>
      <c r="F23" s="170"/>
      <c r="G23" s="79">
        <f>F23/D23</f>
        <v>0</v>
      </c>
      <c r="H23" s="84">
        <f t="shared" si="1"/>
        <v>0</v>
      </c>
    </row>
    <row r="24" spans="1:11" s="102" customFormat="1" ht="15.75" customHeight="1">
      <c r="A24" s="204"/>
      <c r="B24" s="13" t="s">
        <v>481</v>
      </c>
      <c r="C24" s="16" t="s">
        <v>22</v>
      </c>
      <c r="D24" s="222">
        <v>17.97</v>
      </c>
      <c r="E24" s="43"/>
      <c r="F24" s="43"/>
      <c r="G24" s="103"/>
      <c r="H24" s="84">
        <f t="shared" si="1"/>
        <v>0</v>
      </c>
      <c r="I24" s="103"/>
      <c r="J24" s="103"/>
      <c r="K24" s="103"/>
    </row>
    <row r="25" spans="1:8" s="114" customFormat="1" ht="12.75" customHeight="1">
      <c r="A25" s="41"/>
      <c r="B25" s="16" t="s">
        <v>563</v>
      </c>
      <c r="C25" s="16" t="s">
        <v>26</v>
      </c>
      <c r="D25" s="226">
        <v>1.54</v>
      </c>
      <c r="E25" s="43"/>
      <c r="F25" s="43"/>
      <c r="H25" s="84">
        <f t="shared" si="1"/>
        <v>0</v>
      </c>
    </row>
    <row r="26" spans="1:8" s="4" customFormat="1" ht="52.5" customHeight="1">
      <c r="A26" s="230" t="s">
        <v>13</v>
      </c>
      <c r="B26" s="23" t="s">
        <v>556</v>
      </c>
      <c r="C26" s="26" t="s">
        <v>24</v>
      </c>
      <c r="D26" s="170">
        <v>13.5</v>
      </c>
      <c r="E26" s="170"/>
      <c r="F26" s="170"/>
      <c r="G26" s="79">
        <f>F26/D26</f>
        <v>0</v>
      </c>
      <c r="H26" s="84">
        <f t="shared" si="1"/>
        <v>0</v>
      </c>
    </row>
    <row r="27" spans="1:11" s="102" customFormat="1" ht="15.75" customHeight="1">
      <c r="A27" s="204"/>
      <c r="B27" s="13" t="s">
        <v>481</v>
      </c>
      <c r="C27" s="16" t="s">
        <v>22</v>
      </c>
      <c r="D27" s="222">
        <v>13.7</v>
      </c>
      <c r="E27" s="43"/>
      <c r="F27" s="43"/>
      <c r="G27" s="103"/>
      <c r="H27" s="84">
        <f t="shared" si="1"/>
        <v>0</v>
      </c>
      <c r="I27" s="103"/>
      <c r="J27" s="103"/>
      <c r="K27" s="103"/>
    </row>
    <row r="28" spans="1:8" s="114" customFormat="1" ht="12.75" customHeight="1">
      <c r="A28" s="41"/>
      <c r="B28" s="16" t="s">
        <v>563</v>
      </c>
      <c r="C28" s="16" t="s">
        <v>26</v>
      </c>
      <c r="D28" s="226">
        <v>1.103</v>
      </c>
      <c r="E28" s="43"/>
      <c r="F28" s="43"/>
      <c r="H28" s="84">
        <f t="shared" si="1"/>
        <v>0</v>
      </c>
    </row>
    <row r="29" spans="1:10" s="5" customFormat="1" ht="56.25" customHeight="1">
      <c r="A29" s="230" t="s">
        <v>84</v>
      </c>
      <c r="B29" s="23" t="s">
        <v>332</v>
      </c>
      <c r="C29" s="26" t="s">
        <v>39</v>
      </c>
      <c r="D29" s="286">
        <v>168</v>
      </c>
      <c r="E29" s="170"/>
      <c r="F29" s="170"/>
      <c r="G29" s="79">
        <f>F29/D29</f>
        <v>0</v>
      </c>
      <c r="H29" s="84">
        <f t="shared" si="1"/>
        <v>0</v>
      </c>
      <c r="I29" s="86"/>
      <c r="J29" s="81"/>
    </row>
    <row r="30" spans="1:10" s="5" customFormat="1" ht="56.25" customHeight="1">
      <c r="A30" s="230" t="s">
        <v>65</v>
      </c>
      <c r="B30" s="23" t="s">
        <v>333</v>
      </c>
      <c r="C30" s="26" t="s">
        <v>39</v>
      </c>
      <c r="D30" s="286">
        <v>88</v>
      </c>
      <c r="E30" s="170"/>
      <c r="F30" s="170"/>
      <c r="G30" s="79">
        <f>F30/D30</f>
        <v>0</v>
      </c>
      <c r="H30" s="84">
        <f aca="true" t="shared" si="2" ref="H30:H47">F30</f>
        <v>0</v>
      </c>
      <c r="I30" s="86"/>
      <c r="J30" s="81"/>
    </row>
    <row r="31" spans="1:8" s="4" customFormat="1" ht="52.5" customHeight="1">
      <c r="A31" s="230" t="s">
        <v>69</v>
      </c>
      <c r="B31" s="23" t="s">
        <v>557</v>
      </c>
      <c r="C31" s="26" t="s">
        <v>24</v>
      </c>
      <c r="D31" s="170">
        <v>3.6</v>
      </c>
      <c r="E31" s="170"/>
      <c r="F31" s="170"/>
      <c r="G31" s="79">
        <f>F31/D31</f>
        <v>0</v>
      </c>
      <c r="H31" s="84">
        <f t="shared" si="2"/>
        <v>0</v>
      </c>
    </row>
    <row r="32" spans="1:9" s="3" customFormat="1" ht="38.25" customHeight="1">
      <c r="A32" s="230" t="s">
        <v>67</v>
      </c>
      <c r="B32" s="23" t="s">
        <v>334</v>
      </c>
      <c r="C32" s="246" t="s">
        <v>37</v>
      </c>
      <c r="D32" s="228">
        <v>36</v>
      </c>
      <c r="E32" s="170"/>
      <c r="F32" s="170"/>
      <c r="H32" s="84">
        <f t="shared" si="2"/>
        <v>0</v>
      </c>
      <c r="I32" s="84"/>
    </row>
    <row r="33" spans="1:8" s="3" customFormat="1" ht="50.25" customHeight="1">
      <c r="A33" s="208">
        <v>21</v>
      </c>
      <c r="B33" s="23" t="s">
        <v>122</v>
      </c>
      <c r="C33" s="23" t="s">
        <v>25</v>
      </c>
      <c r="D33" s="235">
        <v>36</v>
      </c>
      <c r="E33" s="191"/>
      <c r="F33" s="170"/>
      <c r="G33" s="79">
        <f>F33/D33</f>
        <v>0</v>
      </c>
      <c r="H33" s="84">
        <f t="shared" si="2"/>
        <v>0</v>
      </c>
    </row>
    <row r="34" spans="1:8" ht="40.5" customHeight="1">
      <c r="A34" s="208">
        <v>22</v>
      </c>
      <c r="B34" s="23" t="s">
        <v>319</v>
      </c>
      <c r="C34" s="23" t="s">
        <v>39</v>
      </c>
      <c r="D34" s="235">
        <v>150.1</v>
      </c>
      <c r="E34" s="191"/>
      <c r="F34" s="191"/>
      <c r="G34" s="79">
        <f>F34/D34</f>
        <v>0</v>
      </c>
      <c r="H34" s="84">
        <f t="shared" si="2"/>
        <v>0</v>
      </c>
    </row>
    <row r="35" spans="1:8" s="48" customFormat="1" ht="37.5" customHeight="1">
      <c r="A35" s="208">
        <v>23</v>
      </c>
      <c r="B35" s="23" t="s">
        <v>558</v>
      </c>
      <c r="C35" s="26" t="s">
        <v>24</v>
      </c>
      <c r="D35" s="228">
        <v>2.4</v>
      </c>
      <c r="E35" s="170"/>
      <c r="F35" s="170"/>
      <c r="G35" s="79">
        <f>F35/D35</f>
        <v>0</v>
      </c>
      <c r="H35" s="84">
        <f t="shared" si="2"/>
        <v>0</v>
      </c>
    </row>
    <row r="36" spans="1:9" s="3" customFormat="1" ht="13.5" customHeight="1">
      <c r="A36" s="204"/>
      <c r="B36" s="13" t="s">
        <v>481</v>
      </c>
      <c r="C36" s="16" t="s">
        <v>22</v>
      </c>
      <c r="D36" s="43">
        <v>2.45</v>
      </c>
      <c r="E36" s="43"/>
      <c r="F36" s="43"/>
      <c r="G36" s="7"/>
      <c r="H36" s="84">
        <f t="shared" si="2"/>
        <v>0</v>
      </c>
      <c r="I36" s="134"/>
    </row>
    <row r="37" spans="1:9" s="3" customFormat="1" ht="13.5" customHeight="1">
      <c r="A37" s="204"/>
      <c r="B37" s="13" t="s">
        <v>573</v>
      </c>
      <c r="C37" s="16" t="s">
        <v>26</v>
      </c>
      <c r="D37" s="43">
        <v>0.01</v>
      </c>
      <c r="E37" s="43"/>
      <c r="F37" s="43"/>
      <c r="G37" s="7"/>
      <c r="H37" s="84">
        <f t="shared" si="2"/>
        <v>0</v>
      </c>
      <c r="I37" s="134"/>
    </row>
    <row r="38" spans="1:9" s="3" customFormat="1" ht="13.5" customHeight="1">
      <c r="A38" s="204"/>
      <c r="B38" s="13" t="s">
        <v>320</v>
      </c>
      <c r="C38" s="16" t="s">
        <v>28</v>
      </c>
      <c r="D38" s="33">
        <v>3</v>
      </c>
      <c r="E38" s="43"/>
      <c r="F38" s="43"/>
      <c r="G38" s="7"/>
      <c r="H38" s="84">
        <f t="shared" si="2"/>
        <v>0</v>
      </c>
      <c r="I38" s="134"/>
    </row>
    <row r="39" spans="1:8" s="5" customFormat="1" ht="54">
      <c r="A39" s="230" t="s">
        <v>458</v>
      </c>
      <c r="B39" s="23" t="s">
        <v>321</v>
      </c>
      <c r="C39" s="23" t="s">
        <v>24</v>
      </c>
      <c r="D39" s="286">
        <v>1430</v>
      </c>
      <c r="E39" s="217"/>
      <c r="F39" s="170"/>
      <c r="H39" s="84">
        <f t="shared" si="2"/>
        <v>0</v>
      </c>
    </row>
    <row r="40" spans="1:8" s="103" customFormat="1" ht="37.5" customHeight="1">
      <c r="A40" s="287">
        <v>25</v>
      </c>
      <c r="B40" s="234" t="s">
        <v>323</v>
      </c>
      <c r="C40" s="242" t="s">
        <v>31</v>
      </c>
      <c r="D40" s="236">
        <f>D39*1.75</f>
        <v>2502.5</v>
      </c>
      <c r="E40" s="217"/>
      <c r="F40" s="170"/>
      <c r="H40" s="84">
        <f t="shared" si="2"/>
        <v>0</v>
      </c>
    </row>
    <row r="41" spans="1:8" s="5" customFormat="1" ht="49.5" customHeight="1">
      <c r="A41" s="230" t="s">
        <v>459</v>
      </c>
      <c r="B41" s="23" t="s">
        <v>324</v>
      </c>
      <c r="C41" s="23" t="s">
        <v>24</v>
      </c>
      <c r="D41" s="235">
        <v>1287</v>
      </c>
      <c r="E41" s="191"/>
      <c r="F41" s="191"/>
      <c r="G41" s="98">
        <f>F41/D41</f>
        <v>0</v>
      </c>
      <c r="H41" s="84">
        <f t="shared" si="2"/>
        <v>0</v>
      </c>
    </row>
    <row r="42" spans="1:12" s="27" customFormat="1" ht="37.5" customHeight="1">
      <c r="A42" s="208">
        <v>27</v>
      </c>
      <c r="B42" s="23" t="s">
        <v>325</v>
      </c>
      <c r="C42" s="23" t="s">
        <v>24</v>
      </c>
      <c r="D42" s="235">
        <v>143</v>
      </c>
      <c r="E42" s="191"/>
      <c r="F42" s="191"/>
      <c r="H42" s="84">
        <f t="shared" si="2"/>
        <v>0</v>
      </c>
      <c r="L42" s="149"/>
    </row>
    <row r="43" spans="1:21" s="5" customFormat="1" ht="75" customHeight="1">
      <c r="A43" s="230" t="s">
        <v>433</v>
      </c>
      <c r="B43" s="23" t="s">
        <v>559</v>
      </c>
      <c r="C43" s="23" t="s">
        <v>22</v>
      </c>
      <c r="D43" s="228">
        <v>177.2</v>
      </c>
      <c r="E43" s="170"/>
      <c r="F43" s="170"/>
      <c r="G43" s="79">
        <f>F43/D43</f>
        <v>0</v>
      </c>
      <c r="H43" s="84">
        <f t="shared" si="2"/>
        <v>0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8" s="103" customFormat="1" ht="34.5" customHeight="1">
      <c r="A44" s="208">
        <v>29</v>
      </c>
      <c r="B44" s="23" t="s">
        <v>322</v>
      </c>
      <c r="C44" s="26" t="s">
        <v>31</v>
      </c>
      <c r="D44" s="228">
        <f>D43*1.75</f>
        <v>310.09999999999997</v>
      </c>
      <c r="E44" s="170"/>
      <c r="F44" s="170"/>
      <c r="G44" s="98">
        <f>F44/D44</f>
        <v>0</v>
      </c>
      <c r="H44" s="84">
        <f t="shared" si="2"/>
        <v>0</v>
      </c>
    </row>
    <row r="45" spans="1:14" ht="55.5" customHeight="1">
      <c r="A45" s="208">
        <v>30</v>
      </c>
      <c r="B45" s="23" t="s">
        <v>413</v>
      </c>
      <c r="C45" s="23" t="s">
        <v>28</v>
      </c>
      <c r="D45" s="208">
        <v>6</v>
      </c>
      <c r="E45" s="191"/>
      <c r="F45" s="191"/>
      <c r="G45" s="82"/>
      <c r="H45" s="32">
        <f t="shared" si="2"/>
        <v>0</v>
      </c>
      <c r="I45" s="85"/>
      <c r="J45" s="86"/>
      <c r="K45" s="85"/>
      <c r="N45" s="85"/>
    </row>
    <row r="46" spans="1:8" s="27" customFormat="1" ht="64.5" customHeight="1">
      <c r="A46" s="208">
        <v>31</v>
      </c>
      <c r="B46" s="23" t="s">
        <v>326</v>
      </c>
      <c r="C46" s="23" t="s">
        <v>24</v>
      </c>
      <c r="D46" s="286">
        <f>118.1+200.4</f>
        <v>318.5</v>
      </c>
      <c r="E46" s="170"/>
      <c r="F46" s="170"/>
      <c r="G46" s="79">
        <f aca="true" t="shared" si="3" ref="G46:G53">F46/D46</f>
        <v>0</v>
      </c>
      <c r="H46" s="84">
        <f t="shared" si="2"/>
        <v>0</v>
      </c>
    </row>
    <row r="47" spans="1:8" s="27" customFormat="1" ht="57.75" customHeight="1">
      <c r="A47" s="208">
        <v>32</v>
      </c>
      <c r="B47" s="23" t="s">
        <v>560</v>
      </c>
      <c r="C47" s="23" t="s">
        <v>24</v>
      </c>
      <c r="D47" s="286">
        <f>59.1+50.1</f>
        <v>109.2</v>
      </c>
      <c r="E47" s="170"/>
      <c r="F47" s="170"/>
      <c r="G47" s="79">
        <f t="shared" si="3"/>
        <v>0</v>
      </c>
      <c r="H47" s="84">
        <f t="shared" si="2"/>
        <v>0</v>
      </c>
    </row>
    <row r="48" spans="1:8" s="3" customFormat="1" ht="55.5" customHeight="1">
      <c r="A48" s="287">
        <v>33</v>
      </c>
      <c r="B48" s="234" t="s">
        <v>327</v>
      </c>
      <c r="C48" s="237" t="s">
        <v>32</v>
      </c>
      <c r="D48" s="286">
        <v>1001.8</v>
      </c>
      <c r="E48" s="217"/>
      <c r="F48" s="170"/>
      <c r="G48" s="79">
        <f t="shared" si="3"/>
        <v>0</v>
      </c>
      <c r="H48" s="84">
        <f aca="true" t="shared" si="4" ref="H48:H60">F48</f>
        <v>0</v>
      </c>
    </row>
    <row r="49" spans="1:8" s="3" customFormat="1" ht="55.5" customHeight="1">
      <c r="A49" s="287">
        <v>34</v>
      </c>
      <c r="B49" s="234" t="s">
        <v>328</v>
      </c>
      <c r="C49" s="237" t="s">
        <v>32</v>
      </c>
      <c r="D49" s="286">
        <v>1181</v>
      </c>
      <c r="E49" s="170"/>
      <c r="F49" s="170"/>
      <c r="G49" s="79">
        <f t="shared" si="3"/>
        <v>0</v>
      </c>
      <c r="H49" s="84">
        <f t="shared" si="4"/>
        <v>0</v>
      </c>
    </row>
    <row r="50" spans="1:8" s="3" customFormat="1" ht="47.25" customHeight="1">
      <c r="A50" s="287">
        <v>35</v>
      </c>
      <c r="B50" s="234" t="s">
        <v>329</v>
      </c>
      <c r="C50" s="234" t="s">
        <v>39</v>
      </c>
      <c r="D50" s="244">
        <v>860</v>
      </c>
      <c r="E50" s="217"/>
      <c r="F50" s="170"/>
      <c r="G50" s="79">
        <f t="shared" si="3"/>
        <v>0</v>
      </c>
      <c r="H50" s="84">
        <f t="shared" si="4"/>
        <v>0</v>
      </c>
    </row>
    <row r="51" spans="1:10" ht="54">
      <c r="A51" s="208">
        <v>36</v>
      </c>
      <c r="B51" s="23" t="s">
        <v>561</v>
      </c>
      <c r="C51" s="23" t="s">
        <v>32</v>
      </c>
      <c r="D51" s="235">
        <v>116.1</v>
      </c>
      <c r="E51" s="191"/>
      <c r="F51" s="191"/>
      <c r="G51" s="79">
        <f t="shared" si="3"/>
        <v>0</v>
      </c>
      <c r="H51" s="84">
        <f t="shared" si="4"/>
        <v>0</v>
      </c>
      <c r="I51" s="3"/>
      <c r="J51" s="3"/>
    </row>
    <row r="52" spans="1:9" s="5" customFormat="1" ht="27.75" customHeight="1">
      <c r="A52" s="230" t="s">
        <v>437</v>
      </c>
      <c r="B52" s="23" t="s">
        <v>199</v>
      </c>
      <c r="C52" s="26" t="s">
        <v>32</v>
      </c>
      <c r="D52" s="286">
        <v>1893</v>
      </c>
      <c r="E52" s="170"/>
      <c r="F52" s="170"/>
      <c r="G52" s="79">
        <f t="shared" si="3"/>
        <v>0</v>
      </c>
      <c r="H52" s="84">
        <f t="shared" si="4"/>
        <v>0</v>
      </c>
      <c r="I52" s="81"/>
    </row>
    <row r="53" spans="1:10" s="5" customFormat="1" ht="30.75" customHeight="1">
      <c r="A53" s="230" t="s">
        <v>93</v>
      </c>
      <c r="B53" s="23" t="s">
        <v>200</v>
      </c>
      <c r="C53" s="26" t="s">
        <v>32</v>
      </c>
      <c r="D53" s="286">
        <f>D52</f>
        <v>1893</v>
      </c>
      <c r="E53" s="170"/>
      <c r="F53" s="170"/>
      <c r="G53" s="79">
        <f t="shared" si="3"/>
        <v>0</v>
      </c>
      <c r="H53" s="84">
        <f t="shared" si="4"/>
        <v>0</v>
      </c>
      <c r="I53" s="86"/>
      <c r="J53" s="81"/>
    </row>
    <row r="54" spans="1:9" ht="28.5" customHeight="1">
      <c r="A54" s="14"/>
      <c r="B54" s="216" t="s">
        <v>339</v>
      </c>
      <c r="C54" s="13"/>
      <c r="D54" s="43"/>
      <c r="E54" s="43"/>
      <c r="F54" s="43"/>
      <c r="G54" s="82"/>
      <c r="H54" s="84">
        <f t="shared" si="4"/>
        <v>0</v>
      </c>
      <c r="I54" s="32"/>
    </row>
    <row r="55" spans="1:9" s="5" customFormat="1" ht="33.75" customHeight="1">
      <c r="A55" s="208">
        <v>39</v>
      </c>
      <c r="B55" s="23" t="s">
        <v>335</v>
      </c>
      <c r="C55" s="23" t="s">
        <v>24</v>
      </c>
      <c r="D55" s="228">
        <v>4</v>
      </c>
      <c r="E55" s="170"/>
      <c r="F55" s="170"/>
      <c r="G55" s="79">
        <f aca="true" t="shared" si="5" ref="G55:G60">F55/D55</f>
        <v>0</v>
      </c>
      <c r="H55" s="84">
        <f t="shared" si="4"/>
        <v>0</v>
      </c>
      <c r="I55" s="81"/>
    </row>
    <row r="56" spans="1:8" s="3" customFormat="1" ht="49.5" customHeight="1">
      <c r="A56" s="230" t="s">
        <v>145</v>
      </c>
      <c r="B56" s="23" t="s">
        <v>562</v>
      </c>
      <c r="C56" s="26" t="s">
        <v>24</v>
      </c>
      <c r="D56" s="170">
        <f>9.8+1.8</f>
        <v>11.600000000000001</v>
      </c>
      <c r="E56" s="170"/>
      <c r="F56" s="170"/>
      <c r="G56" s="79">
        <f t="shared" si="5"/>
        <v>0</v>
      </c>
      <c r="H56" s="84">
        <f t="shared" si="4"/>
        <v>0</v>
      </c>
    </row>
    <row r="57" spans="1:8" s="4" customFormat="1" ht="27.75" customHeight="1">
      <c r="A57" s="208">
        <v>41</v>
      </c>
      <c r="B57" s="23" t="s">
        <v>336</v>
      </c>
      <c r="C57" s="23" t="s">
        <v>26</v>
      </c>
      <c r="D57" s="288">
        <f>(1/0.2+1)*2*0.099/1000*(D56/0.15)</f>
        <v>0.09187200000000004</v>
      </c>
      <c r="E57" s="170"/>
      <c r="F57" s="170"/>
      <c r="G57" s="79">
        <f t="shared" si="5"/>
        <v>0</v>
      </c>
      <c r="H57" s="84">
        <f t="shared" si="4"/>
        <v>0</v>
      </c>
    </row>
    <row r="58" spans="1:8" s="3" customFormat="1" ht="52.5" customHeight="1">
      <c r="A58" s="230" t="s">
        <v>457</v>
      </c>
      <c r="B58" s="23" t="s">
        <v>337</v>
      </c>
      <c r="C58" s="26" t="s">
        <v>32</v>
      </c>
      <c r="D58" s="170">
        <f>65+9</f>
        <v>74</v>
      </c>
      <c r="E58" s="170"/>
      <c r="F58" s="170"/>
      <c r="G58" s="79">
        <f t="shared" si="5"/>
        <v>0</v>
      </c>
      <c r="H58" s="84">
        <f t="shared" si="4"/>
        <v>0</v>
      </c>
    </row>
    <row r="59" spans="1:8" s="2" customFormat="1" ht="93" customHeight="1">
      <c r="A59" s="208">
        <v>43</v>
      </c>
      <c r="B59" s="231" t="s">
        <v>338</v>
      </c>
      <c r="C59" s="241" t="s">
        <v>44</v>
      </c>
      <c r="D59" s="233">
        <v>1</v>
      </c>
      <c r="E59" s="170"/>
      <c r="F59" s="170"/>
      <c r="G59" s="79">
        <f t="shared" si="5"/>
        <v>0</v>
      </c>
      <c r="H59" s="84">
        <f t="shared" si="4"/>
        <v>0</v>
      </c>
    </row>
    <row r="60" spans="1:10" s="5" customFormat="1" ht="53.25" customHeight="1">
      <c r="A60" s="230" t="s">
        <v>460</v>
      </c>
      <c r="B60" s="23" t="s">
        <v>340</v>
      </c>
      <c r="C60" s="26" t="s">
        <v>44</v>
      </c>
      <c r="D60" s="289">
        <v>1</v>
      </c>
      <c r="E60" s="170"/>
      <c r="F60" s="170"/>
      <c r="G60" s="79">
        <f t="shared" si="5"/>
        <v>0</v>
      </c>
      <c r="H60" s="84">
        <f t="shared" si="4"/>
        <v>0</v>
      </c>
      <c r="I60" s="86"/>
      <c r="J60" s="81"/>
    </row>
    <row r="61" spans="1:8" ht="17.25" customHeight="1">
      <c r="A61" s="80"/>
      <c r="B61" s="23" t="s">
        <v>30</v>
      </c>
      <c r="C61" s="16"/>
      <c r="D61" s="43"/>
      <c r="E61" s="43"/>
      <c r="F61" s="170"/>
      <c r="H61" s="61">
        <f>SUM(H7:H60)/2</f>
        <v>0</v>
      </c>
    </row>
    <row r="62" spans="1:6" s="25" customFormat="1" ht="17.25" customHeight="1">
      <c r="A62" s="208"/>
      <c r="B62" s="23" t="s">
        <v>33</v>
      </c>
      <c r="C62" s="26"/>
      <c r="D62" s="292">
        <v>0.1</v>
      </c>
      <c r="E62" s="170"/>
      <c r="F62" s="170"/>
    </row>
    <row r="63" spans="1:6" ht="17.25" customHeight="1">
      <c r="A63" s="208"/>
      <c r="B63" s="23" t="s">
        <v>29</v>
      </c>
      <c r="C63" s="26"/>
      <c r="D63" s="26"/>
      <c r="E63" s="170"/>
      <c r="F63" s="170"/>
    </row>
    <row r="64" spans="1:6" s="25" customFormat="1" ht="17.25" customHeight="1">
      <c r="A64" s="208"/>
      <c r="B64" s="23" t="s">
        <v>23</v>
      </c>
      <c r="C64" s="26"/>
      <c r="D64" s="292">
        <v>0.08</v>
      </c>
      <c r="E64" s="170"/>
      <c r="F64" s="170"/>
    </row>
    <row r="65" spans="1:6" ht="19.5" customHeight="1">
      <c r="A65" s="204"/>
      <c r="B65" s="23" t="s">
        <v>569</v>
      </c>
      <c r="C65" s="210"/>
      <c r="D65" s="16"/>
      <c r="E65" s="43"/>
      <c r="F65" s="170"/>
    </row>
    <row r="66" spans="1:6" ht="32.25" customHeight="1">
      <c r="A66" s="204"/>
      <c r="B66" s="23" t="s">
        <v>578</v>
      </c>
      <c r="C66" s="13"/>
      <c r="D66" s="295">
        <v>0.03</v>
      </c>
      <c r="E66" s="13"/>
      <c r="F66" s="208"/>
    </row>
    <row r="67" spans="1:6" ht="15.75">
      <c r="A67" s="204"/>
      <c r="B67" s="300" t="s">
        <v>569</v>
      </c>
      <c r="C67" s="304"/>
      <c r="D67" s="304"/>
      <c r="E67" s="299"/>
      <c r="F67" s="305"/>
    </row>
    <row r="68" spans="1:6" ht="15.75">
      <c r="A68" s="204"/>
      <c r="B68" s="300" t="s">
        <v>577</v>
      </c>
      <c r="C68" s="304"/>
      <c r="D68" s="301">
        <v>0.18</v>
      </c>
      <c r="E68" s="299"/>
      <c r="F68" s="305"/>
    </row>
    <row r="69" spans="1:6" ht="15.75">
      <c r="A69" s="204"/>
      <c r="B69" s="300" t="s">
        <v>569</v>
      </c>
      <c r="C69" s="304"/>
      <c r="D69" s="304"/>
      <c r="E69" s="299"/>
      <c r="F69" s="305"/>
    </row>
    <row r="70" spans="1:6" ht="15.75">
      <c r="A70" s="204"/>
      <c r="B70" s="304"/>
      <c r="C70" s="304"/>
      <c r="D70" s="304"/>
      <c r="E70" s="299"/>
      <c r="F70" s="305"/>
    </row>
  </sheetData>
  <sheetProtection/>
  <autoFilter ref="A6:F65"/>
  <mergeCells count="7">
    <mergeCell ref="A4:A5"/>
    <mergeCell ref="B4:B5"/>
    <mergeCell ref="C4:C5"/>
    <mergeCell ref="E4:F4"/>
    <mergeCell ref="A1:F1"/>
    <mergeCell ref="A2:F2"/>
    <mergeCell ref="A3:F3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&amp;C&amp;9&amp;A&amp;R&amp;8-&amp;P--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57"/>
  <sheetViews>
    <sheetView view="pageBreakPreview" zoomScale="115" zoomScaleSheetLayoutView="115" zoomScalePageLayoutView="0" workbookViewId="0" topLeftCell="A1">
      <selection activeCell="F6" sqref="F1:F16384"/>
    </sheetView>
  </sheetViews>
  <sheetFormatPr defaultColWidth="9.140625" defaultRowHeight="12.75"/>
  <cols>
    <col min="1" max="1" width="4.140625" style="9" customWidth="1"/>
    <col min="2" max="2" width="42.140625" style="3" customWidth="1"/>
    <col min="3" max="3" width="6.7109375" style="3" customWidth="1"/>
    <col min="4" max="4" width="11.140625" style="3" customWidth="1"/>
    <col min="5" max="5" width="6.8515625" style="180" customWidth="1"/>
    <col min="6" max="6" width="11.7109375" style="181" customWidth="1"/>
    <col min="7" max="7" width="9.140625" style="1" customWidth="1"/>
    <col min="8" max="8" width="14.28125" style="1" hidden="1" customWidth="1"/>
    <col min="9" max="10" width="9.140625" style="1" hidden="1" customWidth="1"/>
    <col min="11" max="11" width="9.7109375" style="1" customWidth="1"/>
    <col min="12" max="13" width="9.140625" style="1" customWidth="1"/>
    <col min="14" max="16384" width="9.140625" style="1" customWidth="1"/>
  </cols>
  <sheetData>
    <row r="1" spans="1:6" ht="39" customHeight="1">
      <c r="A1" s="349" t="s">
        <v>581</v>
      </c>
      <c r="B1" s="349"/>
      <c r="C1" s="349"/>
      <c r="D1" s="349"/>
      <c r="E1" s="349"/>
      <c r="F1" s="349"/>
    </row>
    <row r="2" spans="1:6" s="25" customFormat="1" ht="16.5" customHeight="1">
      <c r="A2" s="350" t="s">
        <v>585</v>
      </c>
      <c r="B2" s="350"/>
      <c r="C2" s="350"/>
      <c r="D2" s="350"/>
      <c r="E2" s="350"/>
      <c r="F2" s="350"/>
    </row>
    <row r="3" spans="1:6" s="25" customFormat="1" ht="16.5" customHeight="1">
      <c r="A3" s="350" t="s">
        <v>422</v>
      </c>
      <c r="B3" s="350"/>
      <c r="C3" s="350"/>
      <c r="D3" s="350"/>
      <c r="E3" s="350"/>
      <c r="F3" s="350"/>
    </row>
    <row r="4" spans="1:6" ht="16.5" customHeight="1" thickBot="1">
      <c r="A4" s="349" t="s">
        <v>423</v>
      </c>
      <c r="B4" s="349"/>
      <c r="C4" s="349"/>
      <c r="D4" s="349"/>
      <c r="E4" s="349"/>
      <c r="F4" s="349"/>
    </row>
    <row r="5" spans="1:6" ht="28.5" customHeight="1">
      <c r="A5" s="353" t="s">
        <v>17</v>
      </c>
      <c r="B5" s="355" t="s">
        <v>18</v>
      </c>
      <c r="C5" s="357" t="s">
        <v>16</v>
      </c>
      <c r="D5" s="290" t="s">
        <v>575</v>
      </c>
      <c r="E5" s="359" t="s">
        <v>14</v>
      </c>
      <c r="F5" s="360"/>
    </row>
    <row r="6" spans="1:6" ht="58.5" customHeight="1">
      <c r="A6" s="354"/>
      <c r="B6" s="356"/>
      <c r="C6" s="358"/>
      <c r="D6" s="110" t="s">
        <v>20</v>
      </c>
      <c r="E6" s="174" t="s">
        <v>19</v>
      </c>
      <c r="F6" s="175" t="s">
        <v>574</v>
      </c>
    </row>
    <row r="7" spans="1:6" s="5" customFormat="1" ht="14.25" customHeight="1" thickBot="1">
      <c r="A7" s="34" t="s">
        <v>21</v>
      </c>
      <c r="B7" s="111">
        <v>3</v>
      </c>
      <c r="C7" s="111">
        <v>4</v>
      </c>
      <c r="D7" s="111">
        <v>6</v>
      </c>
      <c r="E7" s="176">
        <v>7</v>
      </c>
      <c r="F7" s="177">
        <v>8</v>
      </c>
    </row>
    <row r="8" spans="1:6" s="5" customFormat="1" ht="25.5" customHeight="1" thickTop="1">
      <c r="A8" s="75"/>
      <c r="B8" s="76" t="s">
        <v>75</v>
      </c>
      <c r="C8" s="77"/>
      <c r="D8" s="77"/>
      <c r="E8" s="178"/>
      <c r="F8" s="386"/>
    </row>
    <row r="9" spans="1:15" s="5" customFormat="1" ht="50.25" customHeight="1">
      <c r="A9" s="219" t="s">
        <v>21</v>
      </c>
      <c r="B9" s="37" t="s">
        <v>341</v>
      </c>
      <c r="C9" s="220" t="s">
        <v>39</v>
      </c>
      <c r="D9" s="143">
        <f>SUM(D10:D13)</f>
        <v>408</v>
      </c>
      <c r="E9" s="143"/>
      <c r="F9" s="388"/>
      <c r="H9" s="6">
        <f aca="true" t="shared" si="0" ref="H9:H48">F9</f>
        <v>0</v>
      </c>
      <c r="M9" s="130"/>
      <c r="N9" s="131"/>
      <c r="O9" s="131"/>
    </row>
    <row r="10" spans="1:15" s="120" customFormat="1" ht="13.5" customHeight="1">
      <c r="A10" s="31"/>
      <c r="B10" s="19" t="s">
        <v>463</v>
      </c>
      <c r="C10" s="53" t="s">
        <v>41</v>
      </c>
      <c r="D10" s="223">
        <v>220</v>
      </c>
      <c r="E10" s="92"/>
      <c r="F10" s="169"/>
      <c r="H10" s="6">
        <f t="shared" si="0"/>
        <v>0</v>
      </c>
      <c r="M10" s="130"/>
      <c r="N10" s="131"/>
      <c r="O10" s="131"/>
    </row>
    <row r="11" spans="1:15" s="120" customFormat="1" ht="13.5" customHeight="1">
      <c r="A11" s="31"/>
      <c r="B11" s="19" t="s">
        <v>464</v>
      </c>
      <c r="C11" s="53" t="s">
        <v>41</v>
      </c>
      <c r="D11" s="223">
        <v>112</v>
      </c>
      <c r="E11" s="92"/>
      <c r="F11" s="169"/>
      <c r="H11" s="6">
        <f t="shared" si="0"/>
        <v>0</v>
      </c>
      <c r="M11" s="130"/>
      <c r="N11" s="131"/>
      <c r="O11" s="131"/>
    </row>
    <row r="12" spans="1:15" s="120" customFormat="1" ht="13.5" customHeight="1">
      <c r="A12" s="31"/>
      <c r="B12" s="13" t="s">
        <v>465</v>
      </c>
      <c r="C12" s="16" t="s">
        <v>41</v>
      </c>
      <c r="D12" s="223">
        <v>68</v>
      </c>
      <c r="E12" s="92"/>
      <c r="F12" s="169"/>
      <c r="H12" s="6">
        <f t="shared" si="0"/>
        <v>0</v>
      </c>
      <c r="M12" s="130"/>
      <c r="N12" s="131"/>
      <c r="O12" s="131"/>
    </row>
    <row r="13" spans="1:15" s="120" customFormat="1" ht="13.5" customHeight="1">
      <c r="A13" s="31"/>
      <c r="B13" s="13" t="s">
        <v>466</v>
      </c>
      <c r="C13" s="16" t="s">
        <v>41</v>
      </c>
      <c r="D13" s="223">
        <v>8</v>
      </c>
      <c r="E13" s="92"/>
      <c r="F13" s="169"/>
      <c r="H13" s="6">
        <f t="shared" si="0"/>
        <v>0</v>
      </c>
      <c r="M13" s="130"/>
      <c r="N13" s="131"/>
      <c r="O13" s="131"/>
    </row>
    <row r="14" spans="1:15" s="2" customFormat="1" ht="13.5" customHeight="1">
      <c r="A14" s="31"/>
      <c r="B14" s="13" t="s">
        <v>467</v>
      </c>
      <c r="C14" s="16" t="s">
        <v>28</v>
      </c>
      <c r="D14" s="33">
        <v>700</v>
      </c>
      <c r="E14" s="43"/>
      <c r="F14" s="169"/>
      <c r="H14" s="6">
        <f t="shared" si="0"/>
        <v>0</v>
      </c>
      <c r="M14" s="130"/>
      <c r="N14" s="131"/>
      <c r="O14" s="131"/>
    </row>
    <row r="15" spans="1:15" s="5" customFormat="1" ht="50.25" customHeight="1">
      <c r="A15" s="219" t="s">
        <v>34</v>
      </c>
      <c r="B15" s="37" t="s">
        <v>342</v>
      </c>
      <c r="C15" s="220" t="s">
        <v>39</v>
      </c>
      <c r="D15" s="143">
        <f>SUM(D16:D16)</f>
        <v>68</v>
      </c>
      <c r="E15" s="143"/>
      <c r="F15" s="388"/>
      <c r="H15" s="6">
        <f t="shared" si="0"/>
        <v>0</v>
      </c>
      <c r="M15" s="130"/>
      <c r="N15" s="131"/>
      <c r="O15" s="131"/>
    </row>
    <row r="16" spans="1:15" s="120" customFormat="1" ht="13.5" customHeight="1">
      <c r="A16" s="31"/>
      <c r="B16" s="13" t="s">
        <v>468</v>
      </c>
      <c r="C16" s="16" t="s">
        <v>41</v>
      </c>
      <c r="D16" s="223">
        <v>68</v>
      </c>
      <c r="E16" s="92"/>
      <c r="F16" s="169"/>
      <c r="H16" s="6">
        <f t="shared" si="0"/>
        <v>0</v>
      </c>
      <c r="M16" s="130"/>
      <c r="N16" s="131"/>
      <c r="O16" s="131"/>
    </row>
    <row r="17" spans="1:15" s="2" customFormat="1" ht="13.5" customHeight="1">
      <c r="A17" s="31"/>
      <c r="B17" s="13" t="s">
        <v>469</v>
      </c>
      <c r="C17" s="16" t="s">
        <v>28</v>
      </c>
      <c r="D17" s="33">
        <v>140</v>
      </c>
      <c r="E17" s="43"/>
      <c r="F17" s="169"/>
      <c r="H17" s="6">
        <f t="shared" si="0"/>
        <v>0</v>
      </c>
      <c r="M17" s="130"/>
      <c r="N17" s="131"/>
      <c r="O17" s="131"/>
    </row>
    <row r="18" spans="1:15" s="5" customFormat="1" ht="50.25" customHeight="1">
      <c r="A18" s="219" t="s">
        <v>35</v>
      </c>
      <c r="B18" s="37" t="s">
        <v>343</v>
      </c>
      <c r="C18" s="220" t="s">
        <v>39</v>
      </c>
      <c r="D18" s="143">
        <v>12</v>
      </c>
      <c r="E18" s="143"/>
      <c r="F18" s="388"/>
      <c r="H18" s="6">
        <f t="shared" si="0"/>
        <v>0</v>
      </c>
      <c r="M18" s="130"/>
      <c r="N18" s="131"/>
      <c r="O18" s="131"/>
    </row>
    <row r="19" spans="1:15" s="5" customFormat="1" ht="50.25" customHeight="1">
      <c r="A19" s="219" t="s">
        <v>36</v>
      </c>
      <c r="B19" s="37" t="s">
        <v>366</v>
      </c>
      <c r="C19" s="220" t="s">
        <v>39</v>
      </c>
      <c r="D19" s="143">
        <f>SUM(D20:D23)</f>
        <v>688</v>
      </c>
      <c r="E19" s="143"/>
      <c r="F19" s="388"/>
      <c r="H19" s="6">
        <f t="shared" si="0"/>
        <v>0</v>
      </c>
      <c r="M19" s="130"/>
      <c r="N19" s="131"/>
      <c r="O19" s="131"/>
    </row>
    <row r="20" spans="1:15" s="120" customFormat="1" ht="13.5" customHeight="1">
      <c r="A20" s="31"/>
      <c r="B20" s="19" t="s">
        <v>470</v>
      </c>
      <c r="C20" s="53" t="s">
        <v>41</v>
      </c>
      <c r="D20" s="223">
        <v>380</v>
      </c>
      <c r="E20" s="92"/>
      <c r="F20" s="169"/>
      <c r="H20" s="6">
        <f t="shared" si="0"/>
        <v>0</v>
      </c>
      <c r="M20" s="130"/>
      <c r="N20" s="131"/>
      <c r="O20" s="131"/>
    </row>
    <row r="21" spans="1:15" s="120" customFormat="1" ht="13.5" customHeight="1">
      <c r="A21" s="31"/>
      <c r="B21" s="19" t="s">
        <v>471</v>
      </c>
      <c r="C21" s="53" t="s">
        <v>41</v>
      </c>
      <c r="D21" s="223">
        <v>228</v>
      </c>
      <c r="E21" s="92"/>
      <c r="F21" s="169"/>
      <c r="H21" s="6">
        <f t="shared" si="0"/>
        <v>0</v>
      </c>
      <c r="M21" s="130"/>
      <c r="N21" s="131"/>
      <c r="O21" s="131"/>
    </row>
    <row r="22" spans="1:15" s="120" customFormat="1" ht="13.5" customHeight="1">
      <c r="A22" s="31"/>
      <c r="B22" s="13" t="s">
        <v>472</v>
      </c>
      <c r="C22" s="16" t="s">
        <v>41</v>
      </c>
      <c r="D22" s="223">
        <v>72</v>
      </c>
      <c r="E22" s="92"/>
      <c r="F22" s="169"/>
      <c r="H22" s="6">
        <f t="shared" si="0"/>
        <v>0</v>
      </c>
      <c r="M22" s="130"/>
      <c r="N22" s="131"/>
      <c r="O22" s="131"/>
    </row>
    <row r="23" spans="1:15" s="120" customFormat="1" ht="13.5" customHeight="1">
      <c r="A23" s="31"/>
      <c r="B23" s="13" t="s">
        <v>473</v>
      </c>
      <c r="C23" s="16" t="s">
        <v>41</v>
      </c>
      <c r="D23" s="223">
        <v>8</v>
      </c>
      <c r="E23" s="92"/>
      <c r="F23" s="169"/>
      <c r="H23" s="6">
        <f t="shared" si="0"/>
        <v>0</v>
      </c>
      <c r="M23" s="130"/>
      <c r="N23" s="131"/>
      <c r="O23" s="131"/>
    </row>
    <row r="24" spans="1:15" s="2" customFormat="1" ht="13.5" customHeight="1">
      <c r="A24" s="31"/>
      <c r="B24" s="13" t="s">
        <v>467</v>
      </c>
      <c r="C24" s="16" t="s">
        <v>28</v>
      </c>
      <c r="D24" s="33">
        <v>600</v>
      </c>
      <c r="E24" s="43"/>
      <c r="F24" s="169"/>
      <c r="H24" s="6">
        <f t="shared" si="0"/>
        <v>0</v>
      </c>
      <c r="M24" s="130"/>
      <c r="N24" s="131"/>
      <c r="O24" s="131"/>
    </row>
    <row r="25" spans="1:15" s="5" customFormat="1" ht="50.25" customHeight="1" thickBot="1">
      <c r="A25" s="219" t="s">
        <v>38</v>
      </c>
      <c r="B25" s="37" t="s">
        <v>342</v>
      </c>
      <c r="C25" s="220" t="s">
        <v>39</v>
      </c>
      <c r="D25" s="143">
        <v>68</v>
      </c>
      <c r="E25" s="143"/>
      <c r="F25" s="388"/>
      <c r="H25" s="6">
        <f t="shared" si="0"/>
        <v>0</v>
      </c>
      <c r="M25" s="130"/>
      <c r="N25" s="131"/>
      <c r="O25" s="131"/>
    </row>
    <row r="26" spans="1:9" s="120" customFormat="1" ht="37.5" customHeight="1">
      <c r="A26" s="29" t="s">
        <v>46</v>
      </c>
      <c r="B26" s="12" t="s">
        <v>344</v>
      </c>
      <c r="C26" s="225" t="s">
        <v>28</v>
      </c>
      <c r="D26" s="105">
        <f>SUM(D27:D29)</f>
        <v>144</v>
      </c>
      <c r="E26" s="105"/>
      <c r="F26" s="388"/>
      <c r="H26" s="6">
        <f t="shared" si="0"/>
        <v>0</v>
      </c>
      <c r="I26" s="50"/>
    </row>
    <row r="27" spans="1:9" s="49" customFormat="1" ht="13.5" customHeight="1">
      <c r="A27" s="39"/>
      <c r="B27" s="13" t="s">
        <v>475</v>
      </c>
      <c r="C27" s="16" t="s">
        <v>28</v>
      </c>
      <c r="D27" s="33">
        <v>110</v>
      </c>
      <c r="E27" s="43"/>
      <c r="F27" s="169"/>
      <c r="H27" s="6">
        <f t="shared" si="0"/>
        <v>0</v>
      </c>
      <c r="I27" s="52"/>
    </row>
    <row r="28" spans="1:8" s="4" customFormat="1" ht="13.5" customHeight="1">
      <c r="A28" s="39"/>
      <c r="B28" s="13" t="s">
        <v>476</v>
      </c>
      <c r="C28" s="16" t="s">
        <v>28</v>
      </c>
      <c r="D28" s="33">
        <v>16</v>
      </c>
      <c r="E28" s="43"/>
      <c r="F28" s="169"/>
      <c r="H28" s="6">
        <f t="shared" si="0"/>
        <v>0</v>
      </c>
    </row>
    <row r="29" spans="1:8" s="4" customFormat="1" ht="13.5" customHeight="1" thickBot="1">
      <c r="A29" s="39"/>
      <c r="B29" s="13" t="s">
        <v>477</v>
      </c>
      <c r="C29" s="16" t="s">
        <v>28</v>
      </c>
      <c r="D29" s="33">
        <v>18</v>
      </c>
      <c r="E29" s="43"/>
      <c r="F29" s="169"/>
      <c r="H29" s="6">
        <f t="shared" si="0"/>
        <v>0</v>
      </c>
    </row>
    <row r="30" spans="1:9" s="120" customFormat="1" ht="37.5" customHeight="1">
      <c r="A30" s="29" t="s">
        <v>27</v>
      </c>
      <c r="B30" s="12" t="s">
        <v>349</v>
      </c>
      <c r="C30" s="225" t="s">
        <v>28</v>
      </c>
      <c r="D30" s="105">
        <f>SUM(D31:D32)</f>
        <v>269</v>
      </c>
      <c r="E30" s="105"/>
      <c r="F30" s="388"/>
      <c r="H30" s="6">
        <f t="shared" si="0"/>
        <v>0</v>
      </c>
      <c r="I30" s="50"/>
    </row>
    <row r="31" spans="1:8" s="4" customFormat="1" ht="13.5" customHeight="1">
      <c r="A31" s="39"/>
      <c r="B31" s="13" t="s">
        <v>478</v>
      </c>
      <c r="C31" s="16" t="s">
        <v>28</v>
      </c>
      <c r="D31" s="33">
        <v>258</v>
      </c>
      <c r="E31" s="43"/>
      <c r="F31" s="169"/>
      <c r="H31" s="6">
        <f t="shared" si="0"/>
        <v>0</v>
      </c>
    </row>
    <row r="32" spans="1:8" s="4" customFormat="1" ht="13.5" customHeight="1" thickBot="1">
      <c r="A32" s="39"/>
      <c r="B32" s="13" t="s">
        <v>479</v>
      </c>
      <c r="C32" s="16" t="s">
        <v>28</v>
      </c>
      <c r="D32" s="33">
        <v>11</v>
      </c>
      <c r="E32" s="43"/>
      <c r="F32" s="169"/>
      <c r="H32" s="6">
        <f t="shared" si="0"/>
        <v>0</v>
      </c>
    </row>
    <row r="33" spans="1:8" s="46" customFormat="1" ht="37.5" customHeight="1">
      <c r="A33" s="29" t="s">
        <v>45</v>
      </c>
      <c r="B33" s="12" t="s">
        <v>345</v>
      </c>
      <c r="C33" s="225" t="s">
        <v>28</v>
      </c>
      <c r="D33" s="105">
        <f>SUM(D34:D36)</f>
        <v>154</v>
      </c>
      <c r="E33" s="105"/>
      <c r="F33" s="385"/>
      <c r="H33" s="6">
        <f t="shared" si="0"/>
        <v>0</v>
      </c>
    </row>
    <row r="34" spans="1:8" s="4" customFormat="1" ht="13.5" customHeight="1">
      <c r="A34" s="39"/>
      <c r="B34" s="13" t="s">
        <v>346</v>
      </c>
      <c r="C34" s="16" t="s">
        <v>28</v>
      </c>
      <c r="D34" s="33">
        <v>88</v>
      </c>
      <c r="E34" s="43"/>
      <c r="F34" s="169"/>
      <c r="H34" s="6">
        <f t="shared" si="0"/>
        <v>0</v>
      </c>
    </row>
    <row r="35" spans="1:8" s="4" customFormat="1" ht="13.5" customHeight="1">
      <c r="A35" s="127"/>
      <c r="B35" s="13" t="s">
        <v>347</v>
      </c>
      <c r="C35" s="16" t="s">
        <v>28</v>
      </c>
      <c r="D35" s="122">
        <v>56</v>
      </c>
      <c r="E35" s="91"/>
      <c r="F35" s="169"/>
      <c r="H35" s="6">
        <f t="shared" si="0"/>
        <v>0</v>
      </c>
    </row>
    <row r="36" spans="1:8" s="4" customFormat="1" ht="13.5" customHeight="1" thickBot="1">
      <c r="A36" s="127"/>
      <c r="B36" s="13" t="s">
        <v>348</v>
      </c>
      <c r="C36" s="16" t="s">
        <v>28</v>
      </c>
      <c r="D36" s="122">
        <v>10</v>
      </c>
      <c r="E36" s="91"/>
      <c r="F36" s="169"/>
      <c r="H36" s="6">
        <f t="shared" si="0"/>
        <v>0</v>
      </c>
    </row>
    <row r="37" spans="1:8" s="46" customFormat="1" ht="43.5" customHeight="1" thickBot="1">
      <c r="A37" s="29" t="s">
        <v>80</v>
      </c>
      <c r="B37" s="12" t="s">
        <v>83</v>
      </c>
      <c r="C37" s="225" t="s">
        <v>39</v>
      </c>
      <c r="D37" s="105">
        <v>1244</v>
      </c>
      <c r="E37" s="105"/>
      <c r="F37" s="385"/>
      <c r="H37" s="6">
        <f t="shared" si="0"/>
        <v>0</v>
      </c>
    </row>
    <row r="38" spans="1:8" s="5" customFormat="1" ht="23.25" customHeight="1">
      <c r="A38" s="145"/>
      <c r="B38" s="146" t="s">
        <v>77</v>
      </c>
      <c r="C38" s="144"/>
      <c r="D38" s="144"/>
      <c r="E38" s="179"/>
      <c r="F38" s="385"/>
      <c r="H38" s="6">
        <f t="shared" si="0"/>
        <v>0</v>
      </c>
    </row>
    <row r="39" spans="1:8" s="5" customFormat="1" ht="39.75" customHeight="1" thickBot="1">
      <c r="A39" s="219" t="s">
        <v>43</v>
      </c>
      <c r="B39" s="37" t="s">
        <v>78</v>
      </c>
      <c r="C39" s="220" t="s">
        <v>39</v>
      </c>
      <c r="D39" s="143">
        <v>190</v>
      </c>
      <c r="E39" s="143"/>
      <c r="F39" s="388"/>
      <c r="H39" s="6">
        <f t="shared" si="0"/>
        <v>0</v>
      </c>
    </row>
    <row r="40" spans="1:8" s="5" customFormat="1" ht="42" customHeight="1">
      <c r="A40" s="29" t="s">
        <v>72</v>
      </c>
      <c r="B40" s="12" t="s">
        <v>353</v>
      </c>
      <c r="C40" s="220" t="s">
        <v>39</v>
      </c>
      <c r="D40" s="143">
        <f>SUM(D41:D42)</f>
        <v>550</v>
      </c>
      <c r="E40" s="105"/>
      <c r="F40" s="385"/>
      <c r="H40" s="6">
        <f t="shared" si="0"/>
        <v>0</v>
      </c>
    </row>
    <row r="41" spans="1:8" s="120" customFormat="1" ht="13.5" customHeight="1">
      <c r="A41" s="31"/>
      <c r="B41" s="13" t="s">
        <v>79</v>
      </c>
      <c r="C41" s="53" t="s">
        <v>41</v>
      </c>
      <c r="D41" s="223">
        <v>520</v>
      </c>
      <c r="E41" s="92"/>
      <c r="F41" s="169"/>
      <c r="H41" s="6">
        <f t="shared" si="0"/>
        <v>0</v>
      </c>
    </row>
    <row r="42" spans="1:8" s="120" customFormat="1" ht="13.5" customHeight="1">
      <c r="A42" s="31"/>
      <c r="B42" s="13" t="s">
        <v>354</v>
      </c>
      <c r="C42" s="53" t="s">
        <v>41</v>
      </c>
      <c r="D42" s="223">
        <v>30</v>
      </c>
      <c r="E42" s="92"/>
      <c r="F42" s="169"/>
      <c r="H42" s="6">
        <f t="shared" si="0"/>
        <v>0</v>
      </c>
    </row>
    <row r="43" spans="1:8" s="2" customFormat="1" ht="13.5" customHeight="1" thickBot="1">
      <c r="A43" s="31"/>
      <c r="B43" s="13" t="s">
        <v>355</v>
      </c>
      <c r="C43" s="16" t="s">
        <v>28</v>
      </c>
      <c r="D43" s="33">
        <f>450+30</f>
        <v>480</v>
      </c>
      <c r="E43" s="43"/>
      <c r="F43" s="169"/>
      <c r="H43" s="6">
        <f t="shared" si="0"/>
        <v>0</v>
      </c>
    </row>
    <row r="44" spans="1:9" s="46" customFormat="1" ht="39" customHeight="1" thickBot="1">
      <c r="A44" s="29" t="s">
        <v>73</v>
      </c>
      <c r="B44" s="12" t="s">
        <v>81</v>
      </c>
      <c r="C44" s="225" t="s">
        <v>44</v>
      </c>
      <c r="D44" s="105">
        <v>88</v>
      </c>
      <c r="E44" s="105"/>
      <c r="F44" s="388"/>
      <c r="H44" s="6">
        <f t="shared" si="0"/>
        <v>0</v>
      </c>
      <c r="I44" s="45"/>
    </row>
    <row r="45" spans="1:8" s="46" customFormat="1" ht="39" customHeight="1" thickBot="1">
      <c r="A45" s="29" t="s">
        <v>5</v>
      </c>
      <c r="B45" s="12" t="s">
        <v>133</v>
      </c>
      <c r="C45" s="225" t="s">
        <v>44</v>
      </c>
      <c r="D45" s="227">
        <v>62</v>
      </c>
      <c r="E45" s="227"/>
      <c r="F45" s="380"/>
      <c r="G45" s="6"/>
      <c r="H45" s="6">
        <f t="shared" si="0"/>
        <v>0</v>
      </c>
    </row>
    <row r="46" spans="1:9" s="46" customFormat="1" ht="35.25" customHeight="1" thickBot="1">
      <c r="A46" s="29" t="s">
        <v>62</v>
      </c>
      <c r="B46" s="12" t="s">
        <v>357</v>
      </c>
      <c r="C46" s="225" t="s">
        <v>44</v>
      </c>
      <c r="D46" s="227">
        <v>56</v>
      </c>
      <c r="E46" s="227"/>
      <c r="F46" s="388"/>
      <c r="H46" s="6">
        <f t="shared" si="0"/>
        <v>0</v>
      </c>
      <c r="I46" s="45"/>
    </row>
    <row r="47" spans="1:9" s="46" customFormat="1" ht="37.5" customHeight="1" thickBot="1">
      <c r="A47" s="29" t="s">
        <v>226</v>
      </c>
      <c r="B47" s="12" t="s">
        <v>356</v>
      </c>
      <c r="C47" s="225" t="s">
        <v>28</v>
      </c>
      <c r="D47" s="105">
        <v>60</v>
      </c>
      <c r="E47" s="105"/>
      <c r="F47" s="385"/>
      <c r="H47" s="6">
        <f t="shared" si="0"/>
        <v>0</v>
      </c>
      <c r="I47" s="45"/>
    </row>
    <row r="48" spans="1:8" s="46" customFormat="1" ht="102.75" customHeight="1">
      <c r="A48" s="306" t="s">
        <v>13</v>
      </c>
      <c r="B48" s="55" t="s">
        <v>426</v>
      </c>
      <c r="C48" s="194" t="s">
        <v>44</v>
      </c>
      <c r="D48" s="307">
        <v>10</v>
      </c>
      <c r="E48" s="307"/>
      <c r="F48" s="348"/>
      <c r="H48" s="6">
        <f t="shared" si="0"/>
        <v>0</v>
      </c>
    </row>
    <row r="49" spans="1:8" s="299" customFormat="1" ht="23.25" customHeight="1">
      <c r="A49" s="80"/>
      <c r="B49" s="23" t="s">
        <v>30</v>
      </c>
      <c r="C49" s="16"/>
      <c r="D49" s="43"/>
      <c r="E49" s="43"/>
      <c r="F49" s="170"/>
      <c r="H49" s="308">
        <f>SUM(H9:H48)/2</f>
        <v>0</v>
      </c>
    </row>
    <row r="50" spans="1:6" s="302" customFormat="1" ht="24.75" customHeight="1">
      <c r="A50" s="208"/>
      <c r="B50" s="23" t="s">
        <v>33</v>
      </c>
      <c r="C50" s="26"/>
      <c r="D50" s="292">
        <v>0.12</v>
      </c>
      <c r="E50" s="170"/>
      <c r="F50" s="170"/>
    </row>
    <row r="51" spans="1:6" s="299" customFormat="1" ht="24" customHeight="1">
      <c r="A51" s="208"/>
      <c r="B51" s="23" t="s">
        <v>29</v>
      </c>
      <c r="C51" s="26"/>
      <c r="D51" s="26"/>
      <c r="E51" s="170"/>
      <c r="F51" s="170"/>
    </row>
    <row r="52" spans="1:6" s="302" customFormat="1" ht="21.75" customHeight="1">
      <c r="A52" s="208"/>
      <c r="B52" s="23" t="s">
        <v>23</v>
      </c>
      <c r="C52" s="26"/>
      <c r="D52" s="292">
        <v>0.08</v>
      </c>
      <c r="E52" s="170"/>
      <c r="F52" s="170"/>
    </row>
    <row r="53" spans="1:6" s="299" customFormat="1" ht="21.75" customHeight="1">
      <c r="A53" s="204"/>
      <c r="B53" s="23" t="s">
        <v>569</v>
      </c>
      <c r="C53" s="210"/>
      <c r="D53" s="16"/>
      <c r="E53" s="43"/>
      <c r="F53" s="170"/>
    </row>
    <row r="54" spans="1:6" s="299" customFormat="1" ht="9.75" customHeight="1">
      <c r="A54" s="204"/>
      <c r="B54" s="23" t="s">
        <v>578</v>
      </c>
      <c r="C54" s="13"/>
      <c r="D54" s="295">
        <v>0.03</v>
      </c>
      <c r="E54" s="38"/>
      <c r="F54" s="191"/>
    </row>
    <row r="55" spans="1:6" s="302" customFormat="1" ht="15.75">
      <c r="A55" s="230"/>
      <c r="B55" s="23" t="s">
        <v>569</v>
      </c>
      <c r="C55" s="23"/>
      <c r="D55" s="23"/>
      <c r="E55" s="191"/>
      <c r="F55" s="191"/>
    </row>
    <row r="56" spans="1:6" s="302" customFormat="1" ht="15.75">
      <c r="A56" s="230"/>
      <c r="B56" s="300" t="s">
        <v>577</v>
      </c>
      <c r="C56" s="300"/>
      <c r="D56" s="301">
        <v>0.18</v>
      </c>
      <c r="E56" s="334"/>
      <c r="F56" s="335"/>
    </row>
    <row r="57" spans="1:6" s="302" customFormat="1" ht="15.75">
      <c r="A57" s="230"/>
      <c r="B57" s="300" t="s">
        <v>569</v>
      </c>
      <c r="C57" s="300"/>
      <c r="D57" s="300"/>
      <c r="E57" s="334"/>
      <c r="F57" s="335"/>
    </row>
  </sheetData>
  <sheetProtection/>
  <autoFilter ref="A7:F53"/>
  <mergeCells count="8">
    <mergeCell ref="A1:F1"/>
    <mergeCell ref="A2:F2"/>
    <mergeCell ref="A3:F3"/>
    <mergeCell ref="A4:F4"/>
    <mergeCell ref="A5:A6"/>
    <mergeCell ref="B5:B6"/>
    <mergeCell ref="C5:C6"/>
    <mergeCell ref="E5:F5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&amp;C&amp;A&amp;R&amp;8-&amp;P--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view="pageBreakPreview" zoomScale="115" zoomScaleSheetLayoutView="115" zoomScalePageLayoutView="0" workbookViewId="0" topLeftCell="A1">
      <selection activeCell="F6" sqref="F1:F16384"/>
    </sheetView>
  </sheetViews>
  <sheetFormatPr defaultColWidth="9.140625" defaultRowHeight="12.75"/>
  <cols>
    <col min="1" max="1" width="4.140625" style="9" customWidth="1"/>
    <col min="2" max="2" width="42.140625" style="3" customWidth="1"/>
    <col min="3" max="3" width="6.7109375" style="3" customWidth="1"/>
    <col min="4" max="4" width="8.00390625" style="3" customWidth="1"/>
    <col min="5" max="5" width="6.8515625" style="1" customWidth="1"/>
    <col min="6" max="6" width="11.7109375" style="7" customWidth="1"/>
    <col min="7" max="7" width="9.140625" style="1" customWidth="1"/>
    <col min="8" max="8" width="14.28125" style="1" hidden="1" customWidth="1"/>
    <col min="9" max="10" width="9.140625" style="1" hidden="1" customWidth="1"/>
    <col min="11" max="11" width="9.7109375" style="1" hidden="1" customWidth="1"/>
    <col min="12" max="13" width="9.140625" style="1" customWidth="1"/>
    <col min="14" max="16384" width="9.140625" style="1" customWidth="1"/>
  </cols>
  <sheetData>
    <row r="1" spans="1:6" ht="30" customHeight="1">
      <c r="A1" s="349" t="s">
        <v>581</v>
      </c>
      <c r="B1" s="349"/>
      <c r="C1" s="349"/>
      <c r="D1" s="349"/>
      <c r="E1" s="349"/>
      <c r="F1" s="349"/>
    </row>
    <row r="2" spans="1:6" s="25" customFormat="1" ht="16.5" customHeight="1">
      <c r="A2" s="350" t="s">
        <v>586</v>
      </c>
      <c r="B2" s="350"/>
      <c r="C2" s="350"/>
      <c r="D2" s="350"/>
      <c r="E2" s="350"/>
      <c r="F2" s="350"/>
    </row>
    <row r="3" spans="1:6" s="25" customFormat="1" ht="16.5" customHeight="1">
      <c r="A3" s="350" t="s">
        <v>422</v>
      </c>
      <c r="B3" s="350"/>
      <c r="C3" s="350"/>
      <c r="D3" s="350"/>
      <c r="E3" s="350"/>
      <c r="F3" s="350"/>
    </row>
    <row r="4" spans="1:6" ht="16.5" customHeight="1" thickBot="1">
      <c r="A4" s="349" t="s">
        <v>421</v>
      </c>
      <c r="B4" s="349"/>
      <c r="C4" s="349"/>
      <c r="D4" s="349"/>
      <c r="E4" s="349"/>
      <c r="F4" s="349"/>
    </row>
    <row r="5" spans="1:6" ht="28.5" customHeight="1">
      <c r="A5" s="353" t="s">
        <v>17</v>
      </c>
      <c r="B5" s="355" t="s">
        <v>18</v>
      </c>
      <c r="C5" s="357" t="s">
        <v>16</v>
      </c>
      <c r="D5" s="290" t="s">
        <v>575</v>
      </c>
      <c r="E5" s="351" t="s">
        <v>14</v>
      </c>
      <c r="F5" s="352"/>
    </row>
    <row r="6" spans="1:6" ht="58.5" customHeight="1">
      <c r="A6" s="354"/>
      <c r="B6" s="356"/>
      <c r="C6" s="358"/>
      <c r="D6" s="110" t="s">
        <v>20</v>
      </c>
      <c r="E6" s="8" t="s">
        <v>19</v>
      </c>
      <c r="F6" s="11" t="s">
        <v>574</v>
      </c>
    </row>
    <row r="7" spans="1:6" s="5" customFormat="1" ht="14.25" customHeight="1" thickBot="1">
      <c r="A7" s="34" t="s">
        <v>21</v>
      </c>
      <c r="B7" s="111">
        <v>3</v>
      </c>
      <c r="C7" s="111">
        <v>4</v>
      </c>
      <c r="D7" s="111">
        <v>6</v>
      </c>
      <c r="E7" s="35">
        <v>7</v>
      </c>
      <c r="F7" s="36">
        <v>8</v>
      </c>
    </row>
    <row r="8" spans="1:8" s="5" customFormat="1" ht="42" customHeight="1" thickTop="1">
      <c r="A8" s="219" t="s">
        <v>21</v>
      </c>
      <c r="B8" s="37" t="s">
        <v>358</v>
      </c>
      <c r="C8" s="220" t="s">
        <v>39</v>
      </c>
      <c r="D8" s="143">
        <f>D9*3+D10*1+D11*3+D12*1</f>
        <v>281</v>
      </c>
      <c r="E8" s="143"/>
      <c r="F8" s="388"/>
      <c r="H8" s="6">
        <f aca="true" t="shared" si="0" ref="H8:H19">F8</f>
        <v>0</v>
      </c>
    </row>
    <row r="9" spans="1:8" s="120" customFormat="1" ht="13.5" customHeight="1">
      <c r="A9" s="31"/>
      <c r="B9" s="13" t="s">
        <v>359</v>
      </c>
      <c r="C9" s="53" t="s">
        <v>28</v>
      </c>
      <c r="D9" s="223">
        <v>55</v>
      </c>
      <c r="E9" s="92"/>
      <c r="F9" s="169"/>
      <c r="H9" s="6">
        <f t="shared" si="0"/>
        <v>0</v>
      </c>
    </row>
    <row r="10" spans="1:8" s="120" customFormat="1" ht="13.5" customHeight="1">
      <c r="A10" s="31"/>
      <c r="B10" s="13" t="s">
        <v>360</v>
      </c>
      <c r="C10" s="53" t="s">
        <v>28</v>
      </c>
      <c r="D10" s="223">
        <v>50</v>
      </c>
      <c r="E10" s="43"/>
      <c r="F10" s="169"/>
      <c r="H10" s="6">
        <f t="shared" si="0"/>
        <v>0</v>
      </c>
    </row>
    <row r="11" spans="1:8" s="120" customFormat="1" ht="13.5" customHeight="1">
      <c r="A11" s="31"/>
      <c r="B11" s="13" t="s">
        <v>361</v>
      </c>
      <c r="C11" s="53" t="s">
        <v>28</v>
      </c>
      <c r="D11" s="223">
        <v>18</v>
      </c>
      <c r="E11" s="92"/>
      <c r="F11" s="169"/>
      <c r="H11" s="6">
        <f t="shared" si="0"/>
        <v>0</v>
      </c>
    </row>
    <row r="12" spans="1:8" s="120" customFormat="1" ht="13.5" customHeight="1">
      <c r="A12" s="31"/>
      <c r="B12" s="13" t="s">
        <v>362</v>
      </c>
      <c r="C12" s="53" t="s">
        <v>28</v>
      </c>
      <c r="D12" s="223">
        <v>12</v>
      </c>
      <c r="E12" s="92"/>
      <c r="F12" s="169"/>
      <c r="H12" s="6">
        <f t="shared" si="0"/>
        <v>0</v>
      </c>
    </row>
    <row r="13" spans="1:8" s="2" customFormat="1" ht="13.5" customHeight="1">
      <c r="A13" s="31"/>
      <c r="B13" s="13" t="s">
        <v>504</v>
      </c>
      <c r="C13" s="16" t="s">
        <v>28</v>
      </c>
      <c r="D13" s="33">
        <v>60</v>
      </c>
      <c r="E13" s="43"/>
      <c r="F13" s="169"/>
      <c r="H13" s="6">
        <f t="shared" si="0"/>
        <v>0</v>
      </c>
    </row>
    <row r="14" spans="1:8" s="2" customFormat="1" ht="13.5" customHeight="1" thickBot="1">
      <c r="A14" s="31"/>
      <c r="B14" s="13" t="s">
        <v>363</v>
      </c>
      <c r="C14" s="16" t="s">
        <v>28</v>
      </c>
      <c r="D14" s="33">
        <v>14</v>
      </c>
      <c r="E14" s="43"/>
      <c r="F14" s="169"/>
      <c r="H14" s="6">
        <f t="shared" si="0"/>
        <v>0</v>
      </c>
    </row>
    <row r="15" spans="1:8" s="5" customFormat="1" ht="37.5" customHeight="1" thickBot="1">
      <c r="A15" s="29" t="s">
        <v>34</v>
      </c>
      <c r="B15" s="12" t="s">
        <v>364</v>
      </c>
      <c r="C15" s="12" t="s">
        <v>28</v>
      </c>
      <c r="D15" s="227">
        <v>64</v>
      </c>
      <c r="E15" s="227"/>
      <c r="F15" s="380"/>
      <c r="H15" s="6">
        <f t="shared" si="0"/>
        <v>0</v>
      </c>
    </row>
    <row r="16" spans="1:8" s="5" customFormat="1" ht="37.5" customHeight="1" thickBot="1">
      <c r="A16" s="29" t="s">
        <v>35</v>
      </c>
      <c r="B16" s="12" t="s">
        <v>365</v>
      </c>
      <c r="C16" s="12" t="s">
        <v>28</v>
      </c>
      <c r="D16" s="227">
        <v>11</v>
      </c>
      <c r="E16" s="227"/>
      <c r="F16" s="380"/>
      <c r="H16" s="6">
        <f t="shared" si="0"/>
        <v>0</v>
      </c>
    </row>
    <row r="17" spans="1:9" s="5" customFormat="1" ht="62.25" customHeight="1">
      <c r="A17" s="29" t="s">
        <v>36</v>
      </c>
      <c r="B17" s="12" t="s">
        <v>424</v>
      </c>
      <c r="C17" s="225" t="s">
        <v>32</v>
      </c>
      <c r="D17" s="105">
        <v>8</v>
      </c>
      <c r="E17" s="105"/>
      <c r="F17" s="388"/>
      <c r="H17" s="137">
        <f t="shared" si="0"/>
        <v>0</v>
      </c>
      <c r="I17" s="27"/>
    </row>
    <row r="18" spans="1:8" s="45" customFormat="1" ht="58.5" customHeight="1">
      <c r="A18" s="219" t="s">
        <v>38</v>
      </c>
      <c r="B18" s="37" t="s">
        <v>505</v>
      </c>
      <c r="C18" s="220" t="s">
        <v>61</v>
      </c>
      <c r="D18" s="143">
        <v>2</v>
      </c>
      <c r="E18" s="143"/>
      <c r="F18" s="388"/>
      <c r="G18" s="6"/>
      <c r="H18" s="137">
        <f t="shared" si="0"/>
        <v>0</v>
      </c>
    </row>
    <row r="19" spans="1:8" s="45" customFormat="1" ht="77.25" customHeight="1">
      <c r="A19" s="309" t="s">
        <v>46</v>
      </c>
      <c r="B19" s="310" t="s">
        <v>425</v>
      </c>
      <c r="C19" s="311" t="s">
        <v>48</v>
      </c>
      <c r="D19" s="312">
        <v>2</v>
      </c>
      <c r="E19" s="312"/>
      <c r="F19" s="348"/>
      <c r="G19" s="6"/>
      <c r="H19" s="137">
        <f t="shared" si="0"/>
        <v>0</v>
      </c>
    </row>
    <row r="20" spans="1:8" ht="23.25" customHeight="1">
      <c r="A20" s="80"/>
      <c r="B20" s="23" t="s">
        <v>30</v>
      </c>
      <c r="C20" s="16"/>
      <c r="D20" s="43"/>
      <c r="E20" s="43"/>
      <c r="F20" s="170"/>
      <c r="H20" s="61">
        <f>SUM(H8:H19)/2</f>
        <v>0</v>
      </c>
    </row>
    <row r="21" spans="1:6" s="25" customFormat="1" ht="24.75" customHeight="1">
      <c r="A21" s="208"/>
      <c r="B21" s="23" t="s">
        <v>33</v>
      </c>
      <c r="C21" s="26"/>
      <c r="D21" s="292">
        <v>0.12</v>
      </c>
      <c r="E21" s="170"/>
      <c r="F21" s="170"/>
    </row>
    <row r="22" spans="1:6" ht="24" customHeight="1">
      <c r="A22" s="208"/>
      <c r="B22" s="23" t="s">
        <v>29</v>
      </c>
      <c r="C22" s="26"/>
      <c r="D22" s="26"/>
      <c r="E22" s="170"/>
      <c r="F22" s="170"/>
    </row>
    <row r="23" spans="1:6" s="25" customFormat="1" ht="21.75" customHeight="1">
      <c r="A23" s="208"/>
      <c r="B23" s="23" t="s">
        <v>23</v>
      </c>
      <c r="C23" s="26"/>
      <c r="D23" s="292">
        <v>0.08</v>
      </c>
      <c r="E23" s="170"/>
      <c r="F23" s="170"/>
    </row>
    <row r="24" spans="1:6" ht="19.5" customHeight="1">
      <c r="A24" s="204"/>
      <c r="B24" s="23" t="s">
        <v>569</v>
      </c>
      <c r="C24" s="210"/>
      <c r="D24" s="16"/>
      <c r="E24" s="43"/>
      <c r="F24" s="170"/>
    </row>
    <row r="25" spans="1:6" ht="22.5" customHeight="1">
      <c r="A25" s="204"/>
      <c r="B25" s="23" t="s">
        <v>579</v>
      </c>
      <c r="C25" s="13"/>
      <c r="D25" s="295">
        <v>0.03</v>
      </c>
      <c r="E25" s="13"/>
      <c r="F25" s="208"/>
    </row>
    <row r="26" spans="1:6" s="25" customFormat="1" ht="15.75">
      <c r="A26" s="230"/>
      <c r="B26" s="23" t="s">
        <v>569</v>
      </c>
      <c r="C26" s="23"/>
      <c r="D26" s="23"/>
      <c r="E26" s="23"/>
      <c r="F26" s="208"/>
    </row>
    <row r="27" spans="1:6" s="25" customFormat="1" ht="15.75">
      <c r="A27" s="230"/>
      <c r="B27" s="300" t="s">
        <v>577</v>
      </c>
      <c r="C27" s="300"/>
      <c r="D27" s="301">
        <v>0.18</v>
      </c>
      <c r="E27" s="302"/>
      <c r="F27" s="303"/>
    </row>
    <row r="28" spans="1:6" s="25" customFormat="1" ht="15.75">
      <c r="A28" s="230"/>
      <c r="B28" s="300" t="s">
        <v>569</v>
      </c>
      <c r="C28" s="300"/>
      <c r="D28" s="300"/>
      <c r="E28" s="302"/>
      <c r="F28" s="303"/>
    </row>
  </sheetData>
  <sheetProtection/>
  <autoFilter ref="A7:F24"/>
  <mergeCells count="8">
    <mergeCell ref="A1:F1"/>
    <mergeCell ref="A2:F2"/>
    <mergeCell ref="A3:F3"/>
    <mergeCell ref="A4:F4"/>
    <mergeCell ref="A5:A6"/>
    <mergeCell ref="B5:B6"/>
    <mergeCell ref="C5:C6"/>
    <mergeCell ref="E5:F5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&amp;C&amp;A&amp;R&amp;8-&amp;P--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37"/>
  <sheetViews>
    <sheetView view="pageBreakPreview" zoomScale="115" zoomScaleNormal="130" zoomScaleSheetLayoutView="115" zoomScalePageLayoutView="0" workbookViewId="0" topLeftCell="A1">
      <selection activeCell="F6" sqref="F1:F16384"/>
    </sheetView>
  </sheetViews>
  <sheetFormatPr defaultColWidth="9.140625" defaultRowHeight="12.75"/>
  <cols>
    <col min="1" max="1" width="4.140625" style="9" customWidth="1"/>
    <col min="2" max="2" width="42.140625" style="3" customWidth="1"/>
    <col min="3" max="3" width="6.7109375" style="3" customWidth="1"/>
    <col min="4" max="4" width="8.00390625" style="3" customWidth="1"/>
    <col min="5" max="5" width="6.8515625" style="1" customWidth="1"/>
    <col min="6" max="6" width="11.7109375" style="7" customWidth="1"/>
    <col min="7" max="7" width="9.140625" style="1" customWidth="1"/>
    <col min="8" max="8" width="14.28125" style="1" hidden="1" customWidth="1"/>
    <col min="9" max="10" width="9.140625" style="1" hidden="1" customWidth="1"/>
    <col min="11" max="11" width="9.7109375" style="1" customWidth="1"/>
    <col min="12" max="13" width="9.140625" style="1" customWidth="1"/>
    <col min="14" max="16384" width="9.140625" style="1" customWidth="1"/>
  </cols>
  <sheetData>
    <row r="1" spans="1:6" ht="30" customHeight="1">
      <c r="A1" s="349" t="s">
        <v>581</v>
      </c>
      <c r="B1" s="349"/>
      <c r="C1" s="349"/>
      <c r="D1" s="349"/>
      <c r="E1" s="349"/>
      <c r="F1" s="349"/>
    </row>
    <row r="2" spans="1:6" s="25" customFormat="1" ht="16.5" customHeight="1">
      <c r="A2" s="350" t="s">
        <v>587</v>
      </c>
      <c r="B2" s="350"/>
      <c r="C2" s="350"/>
      <c r="D2" s="350"/>
      <c r="E2" s="350"/>
      <c r="F2" s="350"/>
    </row>
    <row r="3" spans="1:6" s="25" customFormat="1" ht="16.5" customHeight="1">
      <c r="A3" s="350" t="s">
        <v>422</v>
      </c>
      <c r="B3" s="350"/>
      <c r="C3" s="350"/>
      <c r="D3" s="350"/>
      <c r="E3" s="350"/>
      <c r="F3" s="350"/>
    </row>
    <row r="4" spans="1:6" ht="16.5" customHeight="1" thickBot="1">
      <c r="A4" s="349" t="s">
        <v>8</v>
      </c>
      <c r="B4" s="349"/>
      <c r="C4" s="349"/>
      <c r="D4" s="349"/>
      <c r="E4" s="349"/>
      <c r="F4" s="349"/>
    </row>
    <row r="5" spans="1:6" ht="28.5" customHeight="1">
      <c r="A5" s="353" t="s">
        <v>17</v>
      </c>
      <c r="B5" s="355" t="s">
        <v>18</v>
      </c>
      <c r="C5" s="357" t="s">
        <v>16</v>
      </c>
      <c r="D5" s="290" t="s">
        <v>575</v>
      </c>
      <c r="E5" s="351" t="s">
        <v>14</v>
      </c>
      <c r="F5" s="352"/>
    </row>
    <row r="6" spans="1:6" ht="58.5" customHeight="1">
      <c r="A6" s="354"/>
      <c r="B6" s="356"/>
      <c r="C6" s="358"/>
      <c r="D6" s="110" t="s">
        <v>20</v>
      </c>
      <c r="E6" s="8" t="s">
        <v>19</v>
      </c>
      <c r="F6" s="11" t="s">
        <v>574</v>
      </c>
    </row>
    <row r="7" spans="1:6" s="5" customFormat="1" ht="14.25" customHeight="1" thickBot="1">
      <c r="A7" s="34" t="s">
        <v>21</v>
      </c>
      <c r="B7" s="111">
        <v>3</v>
      </c>
      <c r="C7" s="111">
        <v>4</v>
      </c>
      <c r="D7" s="111">
        <v>6</v>
      </c>
      <c r="E7" s="35">
        <v>7</v>
      </c>
      <c r="F7" s="36">
        <v>8</v>
      </c>
    </row>
    <row r="8" spans="1:8" s="45" customFormat="1" ht="47.25" customHeight="1" thickTop="1">
      <c r="A8" s="219" t="s">
        <v>21</v>
      </c>
      <c r="B8" s="37" t="s">
        <v>506</v>
      </c>
      <c r="C8" s="220" t="s">
        <v>28</v>
      </c>
      <c r="D8" s="143">
        <f>4+12+41+15+25+16+26</f>
        <v>139</v>
      </c>
      <c r="E8" s="259"/>
      <c r="F8" s="388"/>
      <c r="G8" s="6"/>
      <c r="H8" s="137">
        <f aca="true" t="shared" si="0" ref="H8:H27">F8</f>
        <v>0</v>
      </c>
    </row>
    <row r="9" spans="1:8" s="120" customFormat="1" ht="27" customHeight="1">
      <c r="A9" s="39"/>
      <c r="B9" s="19" t="s">
        <v>507</v>
      </c>
      <c r="C9" s="53" t="s">
        <v>41</v>
      </c>
      <c r="D9" s="92">
        <f>4*0.4+12*0.5+41*0.6+15*0.7+25*0.8+16*0.9+26*1</f>
        <v>103.1</v>
      </c>
      <c r="E9" s="187"/>
      <c r="F9" s="169"/>
      <c r="H9" s="137">
        <f t="shared" si="0"/>
        <v>0</v>
      </c>
    </row>
    <row r="10" spans="1:16" s="5" customFormat="1" ht="52.5" customHeight="1">
      <c r="A10" s="219" t="s">
        <v>34</v>
      </c>
      <c r="B10" s="37" t="s">
        <v>173</v>
      </c>
      <c r="C10" s="220" t="s">
        <v>39</v>
      </c>
      <c r="D10" s="143">
        <f>SUM(D11:D16)</f>
        <v>980</v>
      </c>
      <c r="E10" s="259"/>
      <c r="F10" s="388"/>
      <c r="H10" s="137">
        <f t="shared" si="0"/>
        <v>0</v>
      </c>
      <c r="O10" s="81"/>
      <c r="P10" s="81"/>
    </row>
    <row r="11" spans="1:16" s="46" customFormat="1" ht="13.5" customHeight="1">
      <c r="A11" s="31"/>
      <c r="B11" s="19" t="s">
        <v>470</v>
      </c>
      <c r="C11" s="53" t="s">
        <v>41</v>
      </c>
      <c r="D11" s="92">
        <v>148</v>
      </c>
      <c r="E11" s="187"/>
      <c r="F11" s="169"/>
      <c r="H11" s="137">
        <f t="shared" si="0"/>
        <v>0</v>
      </c>
      <c r="O11" s="138"/>
      <c r="P11" s="81"/>
    </row>
    <row r="12" spans="1:16" s="46" customFormat="1" ht="13.5" customHeight="1">
      <c r="A12" s="31"/>
      <c r="B12" s="19" t="s">
        <v>471</v>
      </c>
      <c r="C12" s="53" t="s">
        <v>41</v>
      </c>
      <c r="D12" s="92">
        <v>112</v>
      </c>
      <c r="E12" s="187"/>
      <c r="F12" s="169"/>
      <c r="H12" s="137">
        <f t="shared" si="0"/>
        <v>0</v>
      </c>
      <c r="O12" s="138"/>
      <c r="P12" s="81"/>
    </row>
    <row r="13" spans="1:16" s="46" customFormat="1" ht="13.5" customHeight="1">
      <c r="A13" s="31"/>
      <c r="B13" s="13" t="s">
        <v>472</v>
      </c>
      <c r="C13" s="16" t="s">
        <v>41</v>
      </c>
      <c r="D13" s="92">
        <v>672</v>
      </c>
      <c r="E13" s="187"/>
      <c r="F13" s="169"/>
      <c r="H13" s="137">
        <f t="shared" si="0"/>
        <v>0</v>
      </c>
      <c r="O13" s="138"/>
      <c r="P13" s="81"/>
    </row>
    <row r="14" spans="1:16" s="46" customFormat="1" ht="13.5" customHeight="1">
      <c r="A14" s="31"/>
      <c r="B14" s="13" t="s">
        <v>474</v>
      </c>
      <c r="C14" s="16" t="s">
        <v>41</v>
      </c>
      <c r="D14" s="92">
        <v>8</v>
      </c>
      <c r="E14" s="187"/>
      <c r="F14" s="169"/>
      <c r="H14" s="137">
        <f t="shared" si="0"/>
        <v>0</v>
      </c>
      <c r="O14" s="138"/>
      <c r="P14" s="81"/>
    </row>
    <row r="15" spans="1:16" s="46" customFormat="1" ht="13.5" customHeight="1">
      <c r="A15" s="31"/>
      <c r="B15" s="19" t="s">
        <v>508</v>
      </c>
      <c r="C15" s="53" t="s">
        <v>41</v>
      </c>
      <c r="D15" s="92">
        <v>8</v>
      </c>
      <c r="E15" s="187"/>
      <c r="F15" s="169"/>
      <c r="H15" s="137">
        <f t="shared" si="0"/>
        <v>0</v>
      </c>
      <c r="O15" s="138"/>
      <c r="P15" s="81"/>
    </row>
    <row r="16" spans="1:16" s="46" customFormat="1" ht="13.5" customHeight="1" thickBot="1">
      <c r="A16" s="31"/>
      <c r="B16" s="19" t="s">
        <v>509</v>
      </c>
      <c r="C16" s="53" t="s">
        <v>41</v>
      </c>
      <c r="D16" s="92">
        <v>32</v>
      </c>
      <c r="E16" s="187"/>
      <c r="F16" s="169"/>
      <c r="H16" s="137">
        <f t="shared" si="0"/>
        <v>0</v>
      </c>
      <c r="O16" s="138"/>
      <c r="P16" s="81"/>
    </row>
    <row r="17" spans="1:16" s="120" customFormat="1" ht="46.5" customHeight="1">
      <c r="A17" s="29" t="s">
        <v>35</v>
      </c>
      <c r="B17" s="12" t="s">
        <v>170</v>
      </c>
      <c r="C17" s="225" t="s">
        <v>28</v>
      </c>
      <c r="D17" s="105">
        <f>SUM(D18:D22)</f>
        <v>292</v>
      </c>
      <c r="E17" s="260"/>
      <c r="F17" s="385"/>
      <c r="H17" s="137">
        <f t="shared" si="0"/>
        <v>0</v>
      </c>
      <c r="I17" s="50"/>
      <c r="O17" s="139"/>
      <c r="P17" s="81"/>
    </row>
    <row r="18" spans="1:16" s="46" customFormat="1" ht="13.5" customHeight="1">
      <c r="A18" s="39"/>
      <c r="B18" s="13" t="s">
        <v>171</v>
      </c>
      <c r="C18" s="16" t="s">
        <v>28</v>
      </c>
      <c r="D18" s="92">
        <f>D8</f>
        <v>139</v>
      </c>
      <c r="E18" s="187"/>
      <c r="F18" s="169"/>
      <c r="H18" s="137">
        <f t="shared" si="0"/>
        <v>0</v>
      </c>
      <c r="O18" s="138"/>
      <c r="P18" s="138"/>
    </row>
    <row r="19" spans="1:16" s="4" customFormat="1" ht="13.5" customHeight="1">
      <c r="A19" s="39"/>
      <c r="B19" s="16" t="s">
        <v>172</v>
      </c>
      <c r="C19" s="16" t="s">
        <v>28</v>
      </c>
      <c r="D19" s="92">
        <f>D8</f>
        <v>139</v>
      </c>
      <c r="E19" s="187"/>
      <c r="F19" s="169"/>
      <c r="H19" s="137">
        <f t="shared" si="0"/>
        <v>0</v>
      </c>
      <c r="O19" s="96"/>
      <c r="P19" s="96"/>
    </row>
    <row r="20" spans="1:16" s="4" customFormat="1" ht="13.5" customHeight="1">
      <c r="A20" s="39"/>
      <c r="B20" s="13" t="s">
        <v>475</v>
      </c>
      <c r="C20" s="16" t="s">
        <v>28</v>
      </c>
      <c r="D20" s="43">
        <v>2</v>
      </c>
      <c r="E20" s="156"/>
      <c r="F20" s="169"/>
      <c r="H20" s="137">
        <f t="shared" si="0"/>
        <v>0</v>
      </c>
      <c r="O20" s="96"/>
      <c r="P20" s="96"/>
    </row>
    <row r="21" spans="1:16" s="2" customFormat="1" ht="13.5" customHeight="1">
      <c r="A21" s="39"/>
      <c r="B21" s="13" t="s">
        <v>477</v>
      </c>
      <c r="C21" s="16" t="s">
        <v>28</v>
      </c>
      <c r="D21" s="43">
        <v>10</v>
      </c>
      <c r="E21" s="156"/>
      <c r="F21" s="169"/>
      <c r="H21" s="137">
        <f t="shared" si="0"/>
        <v>0</v>
      </c>
      <c r="O21" s="10"/>
      <c r="P21" s="10"/>
    </row>
    <row r="22" spans="1:16" s="2" customFormat="1" ht="13.5" customHeight="1" thickBot="1">
      <c r="A22" s="127"/>
      <c r="B22" s="13" t="s">
        <v>510</v>
      </c>
      <c r="C22" s="16" t="s">
        <v>28</v>
      </c>
      <c r="D22" s="43">
        <v>2</v>
      </c>
      <c r="E22" s="156"/>
      <c r="F22" s="169"/>
      <c r="H22" s="137">
        <f t="shared" si="0"/>
        <v>0</v>
      </c>
      <c r="O22" s="10"/>
      <c r="P22" s="10"/>
    </row>
    <row r="23" spans="1:16" s="46" customFormat="1" ht="36.75" customHeight="1" thickBot="1">
      <c r="A23" s="29" t="s">
        <v>36</v>
      </c>
      <c r="B23" s="12" t="s">
        <v>83</v>
      </c>
      <c r="C23" s="225" t="s">
        <v>39</v>
      </c>
      <c r="D23" s="105">
        <f>D10</f>
        <v>980</v>
      </c>
      <c r="E23" s="260"/>
      <c r="F23" s="385"/>
      <c r="G23" s="6"/>
      <c r="H23" s="137">
        <f t="shared" si="0"/>
        <v>0</v>
      </c>
      <c r="O23" s="138"/>
      <c r="P23" s="138"/>
    </row>
    <row r="24" spans="1:8" s="46" customFormat="1" ht="36.75" customHeight="1">
      <c r="A24" s="29" t="s">
        <v>38</v>
      </c>
      <c r="B24" s="12" t="s">
        <v>370</v>
      </c>
      <c r="C24" s="12" t="s">
        <v>39</v>
      </c>
      <c r="D24" s="227">
        <f>SUM(D25:D26)</f>
        <v>782</v>
      </c>
      <c r="E24" s="188"/>
      <c r="F24" s="380"/>
      <c r="G24" s="6"/>
      <c r="H24" s="137">
        <f t="shared" si="0"/>
        <v>0</v>
      </c>
    </row>
    <row r="25" spans="1:8" s="2" customFormat="1" ht="13.5" customHeight="1">
      <c r="A25" s="127"/>
      <c r="B25" s="13" t="s">
        <v>511</v>
      </c>
      <c r="C25" s="13" t="s">
        <v>39</v>
      </c>
      <c r="D25" s="43">
        <v>112</v>
      </c>
      <c r="E25" s="156"/>
      <c r="F25" s="166"/>
      <c r="H25" s="137">
        <f t="shared" si="0"/>
        <v>0</v>
      </c>
    </row>
    <row r="26" spans="1:8" s="2" customFormat="1" ht="13.5" customHeight="1" thickBot="1">
      <c r="A26" s="127"/>
      <c r="B26" s="13" t="s">
        <v>512</v>
      </c>
      <c r="C26" s="13" t="s">
        <v>39</v>
      </c>
      <c r="D26" s="91">
        <v>670</v>
      </c>
      <c r="E26" s="190"/>
      <c r="F26" s="166"/>
      <c r="H26" s="137">
        <f t="shared" si="0"/>
        <v>0</v>
      </c>
    </row>
    <row r="27" spans="1:8" s="46" customFormat="1" ht="36.75" customHeight="1">
      <c r="A27" s="306" t="s">
        <v>46</v>
      </c>
      <c r="B27" s="193" t="s">
        <v>371</v>
      </c>
      <c r="C27" s="194" t="s">
        <v>41</v>
      </c>
      <c r="D27" s="195">
        <v>30</v>
      </c>
      <c r="E27" s="313"/>
      <c r="F27" s="196"/>
      <c r="G27" s="6"/>
      <c r="H27" s="137">
        <f t="shared" si="0"/>
        <v>0</v>
      </c>
    </row>
    <row r="28" spans="1:8" ht="23.25" customHeight="1">
      <c r="A28" s="80"/>
      <c r="B28" s="23" t="s">
        <v>30</v>
      </c>
      <c r="C28" s="16"/>
      <c r="D28" s="43"/>
      <c r="E28" s="156"/>
      <c r="F28" s="170"/>
      <c r="H28" s="61">
        <f>SUM(H8:H27)/2</f>
        <v>0</v>
      </c>
    </row>
    <row r="29" spans="1:6" s="25" customFormat="1" ht="24.75" customHeight="1">
      <c r="A29" s="208"/>
      <c r="B29" s="23" t="s">
        <v>33</v>
      </c>
      <c r="C29" s="26"/>
      <c r="D29" s="292">
        <v>0.12</v>
      </c>
      <c r="E29" s="217"/>
      <c r="F29" s="170"/>
    </row>
    <row r="30" spans="1:6" ht="24" customHeight="1">
      <c r="A30" s="208"/>
      <c r="B30" s="23" t="s">
        <v>29</v>
      </c>
      <c r="C30" s="26"/>
      <c r="D30" s="26"/>
      <c r="E30" s="170"/>
      <c r="F30" s="170"/>
    </row>
    <row r="31" spans="1:6" s="25" customFormat="1" ht="21.75" customHeight="1">
      <c r="A31" s="208"/>
      <c r="B31" s="23" t="s">
        <v>23</v>
      </c>
      <c r="C31" s="26"/>
      <c r="D31" s="292">
        <v>0.08</v>
      </c>
      <c r="E31" s="170"/>
      <c r="F31" s="170"/>
    </row>
    <row r="32" spans="1:6" ht="19.5" customHeight="1">
      <c r="A32" s="204"/>
      <c r="B32" s="23" t="s">
        <v>569</v>
      </c>
      <c r="C32" s="210"/>
      <c r="D32" s="16"/>
      <c r="E32" s="43"/>
      <c r="F32" s="170"/>
    </row>
    <row r="33" spans="1:6" ht="29.25" customHeight="1">
      <c r="A33" s="204"/>
      <c r="B33" s="23" t="s">
        <v>578</v>
      </c>
      <c r="C33" s="13"/>
      <c r="D33" s="295">
        <v>0.03</v>
      </c>
      <c r="E33" s="13"/>
      <c r="F33" s="208"/>
    </row>
    <row r="34" spans="1:6" s="25" customFormat="1" ht="15.75">
      <c r="A34" s="230"/>
      <c r="B34" s="300" t="s">
        <v>569</v>
      </c>
      <c r="C34" s="300"/>
      <c r="D34" s="300"/>
      <c r="E34" s="302"/>
      <c r="F34" s="303"/>
    </row>
    <row r="35" spans="1:6" s="25" customFormat="1" ht="15.75">
      <c r="A35" s="230"/>
      <c r="B35" s="300" t="s">
        <v>577</v>
      </c>
      <c r="C35" s="300"/>
      <c r="D35" s="301">
        <v>0.18</v>
      </c>
      <c r="E35" s="302"/>
      <c r="F35" s="303"/>
    </row>
    <row r="36" spans="1:6" s="25" customFormat="1" ht="15.75">
      <c r="A36" s="230"/>
      <c r="B36" s="300" t="s">
        <v>569</v>
      </c>
      <c r="C36" s="300"/>
      <c r="D36" s="300"/>
      <c r="E36" s="302"/>
      <c r="F36" s="303"/>
    </row>
    <row r="37" spans="1:6" ht="15.75">
      <c r="A37" s="204"/>
      <c r="B37" s="304"/>
      <c r="C37" s="304"/>
      <c r="D37" s="304"/>
      <c r="E37" s="299"/>
      <c r="F37" s="305"/>
    </row>
  </sheetData>
  <sheetProtection/>
  <autoFilter ref="A7:F32"/>
  <mergeCells count="8">
    <mergeCell ref="A5:A6"/>
    <mergeCell ref="B5:B6"/>
    <mergeCell ref="C5:C6"/>
    <mergeCell ref="E5:F5"/>
    <mergeCell ref="A1:F1"/>
    <mergeCell ref="A2:F2"/>
    <mergeCell ref="A3:F3"/>
    <mergeCell ref="A4:F4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2"/>
  <headerFooter alignWithMargins="0">
    <oddFooter>&amp;C&amp;A&amp;R&amp;8-&amp;P--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view="pageBreakPreview" zoomScaleNormal="145" zoomScaleSheetLayoutView="100" zoomScalePageLayoutView="0" workbookViewId="0" topLeftCell="A1">
      <selection activeCell="F5" sqref="F1:F16384"/>
    </sheetView>
  </sheetViews>
  <sheetFormatPr defaultColWidth="9.140625" defaultRowHeight="12.75"/>
  <cols>
    <col min="1" max="1" width="4.57421875" style="73" customWidth="1"/>
    <col min="2" max="2" width="43.57421875" style="67" customWidth="1"/>
    <col min="3" max="3" width="6.7109375" style="68" customWidth="1"/>
    <col min="4" max="4" width="7.57421875" style="69" customWidth="1"/>
    <col min="5" max="5" width="8.140625" style="52" customWidth="1"/>
    <col min="6" max="6" width="9.8515625" style="51" customWidth="1"/>
    <col min="7" max="7" width="10.8515625" style="47" hidden="1" customWidth="1"/>
    <col min="8" max="8" width="10.7109375" style="47" hidden="1" customWidth="1"/>
    <col min="9" max="9" width="9.140625" style="48" hidden="1" customWidth="1"/>
    <col min="10" max="15" width="9.140625" style="47" hidden="1" customWidth="1"/>
    <col min="16" max="16384" width="9.140625" style="47" customWidth="1"/>
  </cols>
  <sheetData>
    <row r="1" spans="1:9" s="1" customFormat="1" ht="30.75" customHeight="1">
      <c r="A1" s="349" t="str">
        <f>' №1-1'!A1:F1</f>
        <v>ურეხის ყოფილი ინტერნატის მზრუნველობამოკლებულ ხანდაზმულთა ცენტრად რეკონსტრუქცია-ადაპტაცია</v>
      </c>
      <c r="B1" s="349"/>
      <c r="C1" s="349"/>
      <c r="D1" s="349"/>
      <c r="E1" s="349"/>
      <c r="F1" s="349"/>
      <c r="G1" s="3"/>
      <c r="H1" s="2"/>
      <c r="I1" s="3"/>
    </row>
    <row r="2" spans="1:9" s="25" customFormat="1" ht="15.75" customHeight="1">
      <c r="A2" s="361" t="s">
        <v>588</v>
      </c>
      <c r="B2" s="361"/>
      <c r="C2" s="361"/>
      <c r="D2" s="361"/>
      <c r="E2" s="361"/>
      <c r="F2" s="361"/>
      <c r="G2" s="55"/>
      <c r="H2" s="27"/>
      <c r="I2" s="55"/>
    </row>
    <row r="3" spans="1:9" s="25" customFormat="1" ht="15.75" customHeight="1" thickBot="1">
      <c r="A3" s="350" t="s">
        <v>422</v>
      </c>
      <c r="B3" s="350"/>
      <c r="C3" s="350"/>
      <c r="D3" s="350"/>
      <c r="E3" s="350"/>
      <c r="F3" s="350"/>
      <c r="G3" s="55"/>
      <c r="H3" s="27"/>
      <c r="I3" s="55"/>
    </row>
    <row r="4" spans="1:6" s="1" customFormat="1" ht="25.5" customHeight="1">
      <c r="A4" s="366" t="s">
        <v>17</v>
      </c>
      <c r="B4" s="368" t="s">
        <v>18</v>
      </c>
      <c r="C4" s="362" t="s">
        <v>16</v>
      </c>
      <c r="D4" s="291" t="s">
        <v>575</v>
      </c>
      <c r="E4" s="364" t="s">
        <v>14</v>
      </c>
      <c r="F4" s="365"/>
    </row>
    <row r="5" spans="1:8" s="1" customFormat="1" ht="57.75" customHeight="1">
      <c r="A5" s="367"/>
      <c r="B5" s="369"/>
      <c r="C5" s="363"/>
      <c r="D5" s="8" t="s">
        <v>20</v>
      </c>
      <c r="E5" s="8" t="s">
        <v>19</v>
      </c>
      <c r="F5" s="11" t="s">
        <v>574</v>
      </c>
      <c r="H5" s="3"/>
    </row>
    <row r="6" spans="1:6" s="5" customFormat="1" ht="15" customHeight="1" thickBot="1">
      <c r="A6" s="64" t="s">
        <v>21</v>
      </c>
      <c r="B6" s="35">
        <v>3</v>
      </c>
      <c r="C6" s="35">
        <v>4</v>
      </c>
      <c r="D6" s="35">
        <v>6</v>
      </c>
      <c r="E6" s="35">
        <v>7</v>
      </c>
      <c r="F6" s="36">
        <v>8</v>
      </c>
    </row>
    <row r="7" spans="1:9" s="1" customFormat="1" ht="55.5" customHeight="1" thickTop="1">
      <c r="A7" s="261">
        <v>1</v>
      </c>
      <c r="B7" s="37" t="s">
        <v>513</v>
      </c>
      <c r="C7" s="220" t="s">
        <v>44</v>
      </c>
      <c r="D7" s="143">
        <v>1</v>
      </c>
      <c r="E7" s="143"/>
      <c r="F7" s="388"/>
      <c r="G7" s="82"/>
      <c r="H7" s="93">
        <f aca="true" t="shared" si="0" ref="H7:H61">F7</f>
        <v>0</v>
      </c>
      <c r="I7" s="85"/>
    </row>
    <row r="8" spans="1:9" s="1" customFormat="1" ht="27.75" customHeight="1">
      <c r="A8" s="63"/>
      <c r="B8" s="19" t="s">
        <v>567</v>
      </c>
      <c r="C8" s="53" t="s">
        <v>568</v>
      </c>
      <c r="D8" s="92">
        <v>8.05</v>
      </c>
      <c r="E8" s="92"/>
      <c r="F8" s="169"/>
      <c r="G8" s="82"/>
      <c r="H8" s="42"/>
      <c r="I8" s="85"/>
    </row>
    <row r="9" spans="1:8" s="46" customFormat="1" ht="28.5" customHeight="1">
      <c r="A9" s="39"/>
      <c r="B9" s="19" t="s">
        <v>208</v>
      </c>
      <c r="C9" s="19" t="s">
        <v>48</v>
      </c>
      <c r="D9" s="92">
        <v>1</v>
      </c>
      <c r="E9" s="92"/>
      <c r="F9" s="169"/>
      <c r="H9" s="93">
        <f t="shared" si="0"/>
        <v>0</v>
      </c>
    </row>
    <row r="10" spans="1:9" s="1" customFormat="1" ht="55.5" customHeight="1">
      <c r="A10" s="261">
        <v>2</v>
      </c>
      <c r="B10" s="37" t="s">
        <v>514</v>
      </c>
      <c r="C10" s="220" t="s">
        <v>44</v>
      </c>
      <c r="D10" s="143">
        <v>1</v>
      </c>
      <c r="E10" s="143"/>
      <c r="F10" s="388"/>
      <c r="G10" s="82"/>
      <c r="H10" s="93">
        <f>F10</f>
        <v>0</v>
      </c>
      <c r="I10" s="85"/>
    </row>
    <row r="11" spans="1:9" s="1" customFormat="1" ht="15" customHeight="1">
      <c r="A11" s="31"/>
      <c r="B11" s="13" t="s">
        <v>12</v>
      </c>
      <c r="C11" s="16" t="s">
        <v>15</v>
      </c>
      <c r="D11" s="43">
        <v>8.05</v>
      </c>
      <c r="E11" s="43"/>
      <c r="F11" s="166"/>
      <c r="G11" s="32"/>
      <c r="H11" s="93">
        <f>F11</f>
        <v>0</v>
      </c>
      <c r="I11" s="83">
        <f>F11</f>
        <v>0</v>
      </c>
    </row>
    <row r="12" spans="1:8" s="46" customFormat="1" ht="28.5" customHeight="1" thickBot="1">
      <c r="A12" s="39"/>
      <c r="B12" s="19" t="s">
        <v>209</v>
      </c>
      <c r="C12" s="19" t="s">
        <v>48</v>
      </c>
      <c r="D12" s="92">
        <v>1</v>
      </c>
      <c r="E12" s="92"/>
      <c r="F12" s="169"/>
      <c r="H12" s="93">
        <f>F12</f>
        <v>0</v>
      </c>
    </row>
    <row r="13" spans="1:8" s="5" customFormat="1" ht="48" customHeight="1">
      <c r="A13" s="262">
        <v>3</v>
      </c>
      <c r="B13" s="12" t="s">
        <v>210</v>
      </c>
      <c r="C13" s="12" t="s">
        <v>44</v>
      </c>
      <c r="D13" s="105">
        <v>3</v>
      </c>
      <c r="E13" s="105"/>
      <c r="F13" s="385"/>
      <c r="H13" s="93">
        <f t="shared" si="0"/>
        <v>0</v>
      </c>
    </row>
    <row r="14" spans="1:9" s="4" customFormat="1" ht="15.75" customHeight="1">
      <c r="A14" s="31"/>
      <c r="B14" s="13" t="s">
        <v>86</v>
      </c>
      <c r="C14" s="13" t="s">
        <v>15</v>
      </c>
      <c r="D14" s="43">
        <v>20.22</v>
      </c>
      <c r="E14" s="43"/>
      <c r="F14" s="166"/>
      <c r="H14" s="93">
        <f t="shared" si="0"/>
        <v>0</v>
      </c>
      <c r="I14" s="42">
        <f>F14</f>
        <v>0</v>
      </c>
    </row>
    <row r="15" spans="1:8" s="46" customFormat="1" ht="28.5" customHeight="1" thickBot="1">
      <c r="A15" s="39"/>
      <c r="B15" s="19" t="s">
        <v>97</v>
      </c>
      <c r="C15" s="19" t="s">
        <v>48</v>
      </c>
      <c r="D15" s="92">
        <v>3</v>
      </c>
      <c r="E15" s="92"/>
      <c r="F15" s="169"/>
      <c r="H15" s="93">
        <f t="shared" si="0"/>
        <v>0</v>
      </c>
    </row>
    <row r="16" spans="1:8" s="5" customFormat="1" ht="33.75" customHeight="1">
      <c r="A16" s="29" t="s">
        <v>36</v>
      </c>
      <c r="B16" s="12" t="s">
        <v>212</v>
      </c>
      <c r="C16" s="225" t="s">
        <v>44</v>
      </c>
      <c r="D16" s="105">
        <v>5</v>
      </c>
      <c r="E16" s="105"/>
      <c r="F16" s="385"/>
      <c r="H16" s="93">
        <f t="shared" si="0"/>
        <v>0</v>
      </c>
    </row>
    <row r="17" spans="1:9" s="46" customFormat="1" ht="15.75" customHeight="1">
      <c r="A17" s="31"/>
      <c r="B17" s="13" t="s">
        <v>211</v>
      </c>
      <c r="C17" s="13" t="s">
        <v>15</v>
      </c>
      <c r="D17" s="43">
        <v>5.87</v>
      </c>
      <c r="E17" s="43"/>
      <c r="F17" s="166"/>
      <c r="H17" s="93">
        <f t="shared" si="0"/>
        <v>0</v>
      </c>
      <c r="I17" s="42">
        <f>F17</f>
        <v>0</v>
      </c>
    </row>
    <row r="18" spans="1:9" s="46" customFormat="1" ht="15.75" customHeight="1" thickBot="1">
      <c r="A18" s="31"/>
      <c r="B18" s="89" t="s">
        <v>213</v>
      </c>
      <c r="C18" s="89" t="s">
        <v>61</v>
      </c>
      <c r="D18" s="91">
        <v>5</v>
      </c>
      <c r="E18" s="91"/>
      <c r="F18" s="169"/>
      <c r="H18" s="93">
        <f t="shared" si="0"/>
        <v>0</v>
      </c>
      <c r="I18" s="42"/>
    </row>
    <row r="19" spans="1:8" s="5" customFormat="1" ht="33.75" customHeight="1">
      <c r="A19" s="29" t="s">
        <v>38</v>
      </c>
      <c r="B19" s="12" t="s">
        <v>214</v>
      </c>
      <c r="C19" s="225" t="s">
        <v>44</v>
      </c>
      <c r="D19" s="105">
        <v>8</v>
      </c>
      <c r="E19" s="105"/>
      <c r="F19" s="385"/>
      <c r="H19" s="93">
        <f>F19</f>
        <v>0</v>
      </c>
    </row>
    <row r="20" spans="1:9" s="46" customFormat="1" ht="15.75" customHeight="1">
      <c r="A20" s="31"/>
      <c r="B20" s="13" t="s">
        <v>76</v>
      </c>
      <c r="C20" s="13" t="s">
        <v>15</v>
      </c>
      <c r="D20" s="43">
        <v>7.54</v>
      </c>
      <c r="E20" s="43"/>
      <c r="F20" s="166"/>
      <c r="H20" s="93">
        <f>F20</f>
        <v>0</v>
      </c>
      <c r="I20" s="42">
        <f>F20</f>
        <v>0</v>
      </c>
    </row>
    <row r="21" spans="1:9" s="46" customFormat="1" ht="15.75" customHeight="1" thickBot="1">
      <c r="A21" s="31"/>
      <c r="B21" s="89" t="s">
        <v>215</v>
      </c>
      <c r="C21" s="89" t="s">
        <v>61</v>
      </c>
      <c r="D21" s="91">
        <v>8</v>
      </c>
      <c r="E21" s="91"/>
      <c r="F21" s="169"/>
      <c r="H21" s="93">
        <f>F21</f>
        <v>0</v>
      </c>
      <c r="I21" s="42"/>
    </row>
    <row r="22" spans="1:8" s="5" customFormat="1" ht="39" customHeight="1">
      <c r="A22" s="29" t="s">
        <v>46</v>
      </c>
      <c r="B22" s="12" t="s">
        <v>98</v>
      </c>
      <c r="C22" s="12" t="s">
        <v>44</v>
      </c>
      <c r="D22" s="227">
        <v>299</v>
      </c>
      <c r="E22" s="227"/>
      <c r="F22" s="380"/>
      <c r="H22" s="93">
        <f t="shared" si="0"/>
        <v>0</v>
      </c>
    </row>
    <row r="23" spans="1:9" s="46" customFormat="1" ht="13.5" customHeight="1">
      <c r="A23" s="31"/>
      <c r="B23" s="13" t="s">
        <v>56</v>
      </c>
      <c r="C23" s="13" t="s">
        <v>15</v>
      </c>
      <c r="D23" s="43">
        <v>207.69</v>
      </c>
      <c r="E23" s="38"/>
      <c r="F23" s="166"/>
      <c r="H23" s="93">
        <f t="shared" si="0"/>
        <v>0</v>
      </c>
      <c r="I23" s="42">
        <f>F23</f>
        <v>0</v>
      </c>
    </row>
    <row r="24" spans="1:8" s="4" customFormat="1" ht="13.5" customHeight="1" thickBot="1">
      <c r="A24" s="39"/>
      <c r="B24" s="53" t="s">
        <v>99</v>
      </c>
      <c r="C24" s="13" t="s">
        <v>48</v>
      </c>
      <c r="D24" s="92">
        <v>299</v>
      </c>
      <c r="E24" s="92"/>
      <c r="F24" s="169"/>
      <c r="H24" s="93">
        <f t="shared" si="0"/>
        <v>0</v>
      </c>
    </row>
    <row r="25" spans="1:8" s="5" customFormat="1" ht="37.5" customHeight="1">
      <c r="A25" s="29" t="s">
        <v>27</v>
      </c>
      <c r="B25" s="12" t="s">
        <v>216</v>
      </c>
      <c r="C25" s="12" t="s">
        <v>44</v>
      </c>
      <c r="D25" s="227">
        <v>48</v>
      </c>
      <c r="E25" s="227"/>
      <c r="F25" s="380"/>
      <c r="H25" s="93">
        <f t="shared" si="0"/>
        <v>0</v>
      </c>
    </row>
    <row r="26" spans="1:9" ht="13.5" customHeight="1">
      <c r="A26" s="31"/>
      <c r="B26" s="13" t="s">
        <v>87</v>
      </c>
      <c r="C26" s="13" t="s">
        <v>15</v>
      </c>
      <c r="D26" s="43">
        <v>48.69</v>
      </c>
      <c r="E26" s="38"/>
      <c r="F26" s="166"/>
      <c r="H26" s="93">
        <f t="shared" si="0"/>
        <v>0</v>
      </c>
      <c r="I26" s="42">
        <f>F26</f>
        <v>0</v>
      </c>
    </row>
    <row r="27" spans="1:8" s="46" customFormat="1" ht="13.5" customHeight="1" thickBot="1">
      <c r="A27" s="39"/>
      <c r="B27" s="16" t="s">
        <v>100</v>
      </c>
      <c r="C27" s="13" t="s">
        <v>48</v>
      </c>
      <c r="D27" s="92">
        <v>48</v>
      </c>
      <c r="E27" s="92"/>
      <c r="F27" s="169"/>
      <c r="H27" s="93">
        <f t="shared" si="0"/>
        <v>0</v>
      </c>
    </row>
    <row r="28" spans="1:8" s="5" customFormat="1" ht="33" customHeight="1">
      <c r="A28" s="29" t="s">
        <v>45</v>
      </c>
      <c r="B28" s="12" t="s">
        <v>88</v>
      </c>
      <c r="C28" s="12" t="s">
        <v>44</v>
      </c>
      <c r="D28" s="227">
        <v>20</v>
      </c>
      <c r="E28" s="227"/>
      <c r="F28" s="380"/>
      <c r="H28" s="93">
        <f t="shared" si="0"/>
        <v>0</v>
      </c>
    </row>
    <row r="29" spans="1:9" s="46" customFormat="1" ht="13.5" customHeight="1">
      <c r="A29" s="31"/>
      <c r="B29" s="13" t="s">
        <v>89</v>
      </c>
      <c r="C29" s="13" t="s">
        <v>15</v>
      </c>
      <c r="D29" s="43">
        <v>13.02</v>
      </c>
      <c r="E29" s="38"/>
      <c r="F29" s="166"/>
      <c r="H29" s="93">
        <f t="shared" si="0"/>
        <v>0</v>
      </c>
      <c r="I29" s="42">
        <f>F29</f>
        <v>0</v>
      </c>
    </row>
    <row r="30" spans="1:8" s="4" customFormat="1" ht="12" customHeight="1" thickBot="1">
      <c r="A30" s="39"/>
      <c r="B30" s="263" t="s">
        <v>0</v>
      </c>
      <c r="C30" s="13" t="s">
        <v>48</v>
      </c>
      <c r="D30" s="92">
        <v>20</v>
      </c>
      <c r="E30" s="43"/>
      <c r="F30" s="169"/>
      <c r="H30" s="93">
        <f t="shared" si="0"/>
        <v>0</v>
      </c>
    </row>
    <row r="31" spans="1:8" s="5" customFormat="1" ht="37.5" customHeight="1">
      <c r="A31" s="262">
        <v>9</v>
      </c>
      <c r="B31" s="12" t="s">
        <v>1</v>
      </c>
      <c r="C31" s="12" t="s">
        <v>44</v>
      </c>
      <c r="D31" s="227">
        <v>141</v>
      </c>
      <c r="E31" s="227"/>
      <c r="F31" s="380"/>
      <c r="H31" s="93">
        <f t="shared" si="0"/>
        <v>0</v>
      </c>
    </row>
    <row r="32" spans="1:9" s="4" customFormat="1" ht="13.5" customHeight="1">
      <c r="A32" s="31"/>
      <c r="B32" s="13" t="s">
        <v>57</v>
      </c>
      <c r="C32" s="13" t="s">
        <v>15</v>
      </c>
      <c r="D32" s="38">
        <v>31.13</v>
      </c>
      <c r="E32" s="38"/>
      <c r="F32" s="384"/>
      <c r="H32" s="93">
        <f t="shared" si="0"/>
        <v>0</v>
      </c>
      <c r="I32" s="42">
        <f>F32</f>
        <v>0</v>
      </c>
    </row>
    <row r="33" spans="1:8" s="2" customFormat="1" ht="16.5" customHeight="1">
      <c r="A33" s="39"/>
      <c r="B33" s="16" t="s">
        <v>58</v>
      </c>
      <c r="C33" s="13" t="s">
        <v>48</v>
      </c>
      <c r="D33" s="43">
        <v>126</v>
      </c>
      <c r="E33" s="43"/>
      <c r="F33" s="169"/>
      <c r="H33" s="93">
        <f t="shared" si="0"/>
        <v>0</v>
      </c>
    </row>
    <row r="34" spans="1:8" s="2" customFormat="1" ht="15.75" customHeight="1" thickBot="1">
      <c r="A34" s="39"/>
      <c r="B34" s="16" t="s">
        <v>2</v>
      </c>
      <c r="C34" s="13" t="s">
        <v>48</v>
      </c>
      <c r="D34" s="43">
        <v>15</v>
      </c>
      <c r="E34" s="43"/>
      <c r="F34" s="169"/>
      <c r="H34" s="93">
        <f t="shared" si="0"/>
        <v>0</v>
      </c>
    </row>
    <row r="35" spans="1:8" s="5" customFormat="1" ht="37.5" customHeight="1">
      <c r="A35" s="29" t="s">
        <v>43</v>
      </c>
      <c r="B35" s="12" t="s">
        <v>59</v>
      </c>
      <c r="C35" s="12" t="s">
        <v>28</v>
      </c>
      <c r="D35" s="227">
        <v>265</v>
      </c>
      <c r="E35" s="227"/>
      <c r="F35" s="380"/>
      <c r="H35" s="93">
        <f t="shared" si="0"/>
        <v>0</v>
      </c>
    </row>
    <row r="36" spans="1:9" s="4" customFormat="1" ht="13.5" customHeight="1">
      <c r="A36" s="31"/>
      <c r="B36" s="13" t="s">
        <v>57</v>
      </c>
      <c r="C36" s="13" t="s">
        <v>15</v>
      </c>
      <c r="D36" s="38">
        <v>58.51</v>
      </c>
      <c r="E36" s="38"/>
      <c r="F36" s="384"/>
      <c r="H36" s="93">
        <f t="shared" si="0"/>
        <v>0</v>
      </c>
      <c r="I36" s="42">
        <f>F36</f>
        <v>0</v>
      </c>
    </row>
    <row r="37" spans="1:8" s="2" customFormat="1" ht="13.5" customHeight="1" thickBot="1">
      <c r="A37" s="39"/>
      <c r="B37" s="16" t="s">
        <v>60</v>
      </c>
      <c r="C37" s="13" t="s">
        <v>48</v>
      </c>
      <c r="D37" s="92">
        <v>265</v>
      </c>
      <c r="E37" s="43"/>
      <c r="F37" s="169"/>
      <c r="H37" s="93">
        <f t="shared" si="0"/>
        <v>0</v>
      </c>
    </row>
    <row r="38" spans="1:8" s="5" customFormat="1" ht="37.5" customHeight="1">
      <c r="A38" s="29" t="s">
        <v>72</v>
      </c>
      <c r="B38" s="12" t="s">
        <v>217</v>
      </c>
      <c r="C38" s="12" t="s">
        <v>28</v>
      </c>
      <c r="D38" s="227">
        <v>29</v>
      </c>
      <c r="E38" s="227"/>
      <c r="F38" s="380"/>
      <c r="H38" s="93">
        <f t="shared" si="0"/>
        <v>0</v>
      </c>
    </row>
    <row r="39" spans="1:9" s="123" customFormat="1" ht="13.5" customHeight="1">
      <c r="A39" s="88"/>
      <c r="B39" s="16" t="s">
        <v>160</v>
      </c>
      <c r="C39" s="16" t="s">
        <v>15</v>
      </c>
      <c r="D39" s="43">
        <v>50.69</v>
      </c>
      <c r="E39" s="43"/>
      <c r="F39" s="166"/>
      <c r="H39" s="124">
        <f t="shared" si="0"/>
        <v>0</v>
      </c>
      <c r="I39" s="125">
        <f>F39</f>
        <v>0</v>
      </c>
    </row>
    <row r="40" spans="1:8" s="50" customFormat="1" ht="13.5" customHeight="1" thickBot="1">
      <c r="A40" s="126"/>
      <c r="B40" s="16" t="s">
        <v>161</v>
      </c>
      <c r="C40" s="16" t="s">
        <v>28</v>
      </c>
      <c r="D40" s="92">
        <v>29</v>
      </c>
      <c r="E40" s="43"/>
      <c r="F40" s="169"/>
      <c r="H40" s="124">
        <f t="shared" si="0"/>
        <v>0</v>
      </c>
    </row>
    <row r="41" spans="1:8" s="27" customFormat="1" ht="37.5" customHeight="1">
      <c r="A41" s="29" t="s">
        <v>73</v>
      </c>
      <c r="B41" s="12" t="s">
        <v>101</v>
      </c>
      <c r="C41" s="12" t="s">
        <v>39</v>
      </c>
      <c r="D41" s="227">
        <v>5000</v>
      </c>
      <c r="E41" s="227"/>
      <c r="F41" s="380"/>
      <c r="H41" s="93">
        <f t="shared" si="0"/>
        <v>0</v>
      </c>
    </row>
    <row r="42" spans="1:9" s="2" customFormat="1" ht="13.5" customHeight="1">
      <c r="A42" s="31"/>
      <c r="B42" s="13" t="s">
        <v>3</v>
      </c>
      <c r="C42" s="13" t="s">
        <v>15</v>
      </c>
      <c r="D42" s="38">
        <v>799.25</v>
      </c>
      <c r="E42" s="38"/>
      <c r="F42" s="384"/>
      <c r="H42" s="93">
        <f t="shared" si="0"/>
        <v>0</v>
      </c>
      <c r="I42" s="42">
        <f>F42</f>
        <v>0</v>
      </c>
    </row>
    <row r="43" spans="1:8" s="120" customFormat="1" ht="13.5" customHeight="1">
      <c r="A43" s="39"/>
      <c r="B43" s="263" t="s">
        <v>515</v>
      </c>
      <c r="C43" s="13" t="s">
        <v>41</v>
      </c>
      <c r="D43" s="43">
        <v>2700</v>
      </c>
      <c r="E43" s="43"/>
      <c r="F43" s="169"/>
      <c r="H43" s="93">
        <f t="shared" si="0"/>
        <v>0</v>
      </c>
    </row>
    <row r="44" spans="1:8" s="2" customFormat="1" ht="13.5" customHeight="1">
      <c r="A44" s="39"/>
      <c r="B44" s="263" t="s">
        <v>516</v>
      </c>
      <c r="C44" s="13" t="s">
        <v>41</v>
      </c>
      <c r="D44" s="43">
        <v>2300</v>
      </c>
      <c r="E44" s="43"/>
      <c r="F44" s="169"/>
      <c r="H44" s="93">
        <f t="shared" si="0"/>
        <v>0</v>
      </c>
    </row>
    <row r="45" spans="1:8" s="2" customFormat="1" ht="13.5" customHeight="1" thickBot="1">
      <c r="A45" s="127"/>
      <c r="B45" s="128" t="s">
        <v>4</v>
      </c>
      <c r="C45" s="89" t="s">
        <v>28</v>
      </c>
      <c r="D45" s="91">
        <v>267</v>
      </c>
      <c r="E45" s="91"/>
      <c r="F45" s="169"/>
      <c r="H45" s="93">
        <f t="shared" si="0"/>
        <v>0</v>
      </c>
    </row>
    <row r="46" spans="1:8" s="27" customFormat="1" ht="37.5" customHeight="1">
      <c r="A46" s="29" t="s">
        <v>5</v>
      </c>
      <c r="B46" s="12" t="s">
        <v>109</v>
      </c>
      <c r="C46" s="12" t="s">
        <v>39</v>
      </c>
      <c r="D46" s="227">
        <f>SUM(D48:D54)</f>
        <v>3310</v>
      </c>
      <c r="E46" s="227"/>
      <c r="F46" s="380"/>
      <c r="H46" s="93">
        <f t="shared" si="0"/>
        <v>0</v>
      </c>
    </row>
    <row r="47" spans="1:9" s="2" customFormat="1" ht="13.5" customHeight="1">
      <c r="A47" s="31"/>
      <c r="B47" s="13" t="s">
        <v>6</v>
      </c>
      <c r="C47" s="13" t="s">
        <v>15</v>
      </c>
      <c r="D47" s="38">
        <v>833.62</v>
      </c>
      <c r="E47" s="38"/>
      <c r="F47" s="384"/>
      <c r="H47" s="93">
        <f t="shared" si="0"/>
        <v>0</v>
      </c>
      <c r="I47" s="42">
        <f>F47</f>
        <v>0</v>
      </c>
    </row>
    <row r="48" spans="1:8" s="2" customFormat="1" ht="13.5" customHeight="1">
      <c r="A48" s="31"/>
      <c r="B48" s="74" t="s">
        <v>517</v>
      </c>
      <c r="C48" s="78" t="s">
        <v>39</v>
      </c>
      <c r="D48" s="264">
        <v>2700</v>
      </c>
      <c r="E48" s="43"/>
      <c r="F48" s="169"/>
      <c r="H48" s="93">
        <f t="shared" si="0"/>
        <v>0</v>
      </c>
    </row>
    <row r="49" spans="1:8" s="2" customFormat="1" ht="13.5" customHeight="1">
      <c r="A49" s="127"/>
      <c r="B49" s="74" t="s">
        <v>518</v>
      </c>
      <c r="C49" s="78" t="s">
        <v>39</v>
      </c>
      <c r="D49" s="264">
        <v>120</v>
      </c>
      <c r="E49" s="43"/>
      <c r="F49" s="169"/>
      <c r="H49" s="93">
        <f aca="true" t="shared" si="1" ref="H49:H55">F49</f>
        <v>0</v>
      </c>
    </row>
    <row r="50" spans="1:8" s="2" customFormat="1" ht="13.5" customHeight="1">
      <c r="A50" s="31"/>
      <c r="B50" s="74" t="s">
        <v>519</v>
      </c>
      <c r="C50" s="78" t="s">
        <v>39</v>
      </c>
      <c r="D50" s="264">
        <v>150</v>
      </c>
      <c r="E50" s="43"/>
      <c r="F50" s="169"/>
      <c r="H50" s="93">
        <f t="shared" si="1"/>
        <v>0</v>
      </c>
    </row>
    <row r="51" spans="1:8" s="2" customFormat="1" ht="13.5" customHeight="1">
      <c r="A51" s="31"/>
      <c r="B51" s="74" t="s">
        <v>520</v>
      </c>
      <c r="C51" s="78" t="s">
        <v>39</v>
      </c>
      <c r="D51" s="264">
        <v>120</v>
      </c>
      <c r="E51" s="43"/>
      <c r="F51" s="169"/>
      <c r="H51" s="93">
        <f t="shared" si="1"/>
        <v>0</v>
      </c>
    </row>
    <row r="52" spans="1:8" s="2" customFormat="1" ht="13.5" customHeight="1">
      <c r="A52" s="31"/>
      <c r="B52" s="74" t="s">
        <v>521</v>
      </c>
      <c r="C52" s="78" t="s">
        <v>39</v>
      </c>
      <c r="D52" s="264">
        <v>30</v>
      </c>
      <c r="E52" s="43"/>
      <c r="F52" s="169"/>
      <c r="H52" s="93">
        <f t="shared" si="1"/>
        <v>0</v>
      </c>
    </row>
    <row r="53" spans="1:8" s="2" customFormat="1" ht="13.5" customHeight="1">
      <c r="A53" s="31"/>
      <c r="B53" s="74" t="s">
        <v>522</v>
      </c>
      <c r="C53" s="78" t="s">
        <v>39</v>
      </c>
      <c r="D53" s="264">
        <v>130</v>
      </c>
      <c r="E53" s="43"/>
      <c r="F53" s="169"/>
      <c r="H53" s="93">
        <f t="shared" si="1"/>
        <v>0</v>
      </c>
    </row>
    <row r="54" spans="1:8" s="2" customFormat="1" ht="13.5" customHeight="1">
      <c r="A54" s="31"/>
      <c r="B54" s="74" t="s">
        <v>523</v>
      </c>
      <c r="C54" s="78" t="s">
        <v>39</v>
      </c>
      <c r="D54" s="264">
        <v>60</v>
      </c>
      <c r="E54" s="43"/>
      <c r="F54" s="169"/>
      <c r="H54" s="93">
        <f t="shared" si="1"/>
        <v>0</v>
      </c>
    </row>
    <row r="55" spans="1:8" s="3" customFormat="1" ht="15.75" customHeight="1" thickBot="1">
      <c r="A55" s="31"/>
      <c r="B55" s="13" t="s">
        <v>218</v>
      </c>
      <c r="C55" s="30" t="s">
        <v>28</v>
      </c>
      <c r="D55" s="38">
        <v>200</v>
      </c>
      <c r="E55" s="38"/>
      <c r="F55" s="384"/>
      <c r="G55" s="32"/>
      <c r="H55" s="32">
        <f t="shared" si="1"/>
        <v>0</v>
      </c>
    </row>
    <row r="56" spans="1:8" s="5" customFormat="1" ht="37.5" customHeight="1">
      <c r="A56" s="29" t="s">
        <v>62</v>
      </c>
      <c r="B56" s="12" t="s">
        <v>102</v>
      </c>
      <c r="C56" s="12" t="s">
        <v>28</v>
      </c>
      <c r="D56" s="105">
        <v>12</v>
      </c>
      <c r="E56" s="105"/>
      <c r="F56" s="385"/>
      <c r="H56" s="93">
        <f t="shared" si="0"/>
        <v>0</v>
      </c>
    </row>
    <row r="57" spans="1:9" ht="13.5" customHeight="1">
      <c r="A57" s="31"/>
      <c r="B57" s="16" t="s">
        <v>50</v>
      </c>
      <c r="C57" s="13" t="s">
        <v>15</v>
      </c>
      <c r="D57" s="43">
        <v>12.42</v>
      </c>
      <c r="E57" s="43"/>
      <c r="F57" s="166"/>
      <c r="H57" s="93">
        <f t="shared" si="0"/>
        <v>0</v>
      </c>
      <c r="I57" s="42">
        <f>F57</f>
        <v>0</v>
      </c>
    </row>
    <row r="58" spans="1:8" s="2" customFormat="1" ht="13.5" customHeight="1" thickBot="1">
      <c r="A58" s="39"/>
      <c r="B58" s="16" t="s">
        <v>51</v>
      </c>
      <c r="C58" s="13" t="s">
        <v>39</v>
      </c>
      <c r="D58" s="92">
        <v>36</v>
      </c>
      <c r="E58" s="43"/>
      <c r="F58" s="166"/>
      <c r="H58" s="93">
        <f t="shared" si="0"/>
        <v>0</v>
      </c>
    </row>
    <row r="59" spans="1:8" s="5" customFormat="1" ht="37.5" customHeight="1">
      <c r="A59" s="29" t="s">
        <v>226</v>
      </c>
      <c r="B59" s="12" t="s">
        <v>7</v>
      </c>
      <c r="C59" s="12" t="s">
        <v>39</v>
      </c>
      <c r="D59" s="105">
        <v>100</v>
      </c>
      <c r="E59" s="105"/>
      <c r="F59" s="385"/>
      <c r="H59" s="93">
        <f t="shared" si="0"/>
        <v>0</v>
      </c>
    </row>
    <row r="60" spans="1:9" ht="13.5" customHeight="1">
      <c r="A60" s="31"/>
      <c r="B60" s="16" t="s">
        <v>52</v>
      </c>
      <c r="C60" s="13" t="s">
        <v>15</v>
      </c>
      <c r="D60" s="43">
        <v>13.8</v>
      </c>
      <c r="E60" s="43"/>
      <c r="F60" s="166"/>
      <c r="H60" s="93">
        <f t="shared" si="0"/>
        <v>0</v>
      </c>
      <c r="I60" s="42">
        <f>F60</f>
        <v>0</v>
      </c>
    </row>
    <row r="61" spans="1:8" s="49" customFormat="1" ht="13.5" customHeight="1">
      <c r="A61" s="127"/>
      <c r="B61" s="90" t="s">
        <v>53</v>
      </c>
      <c r="C61" s="90" t="s">
        <v>41</v>
      </c>
      <c r="D61" s="267">
        <v>100</v>
      </c>
      <c r="E61" s="91"/>
      <c r="F61" s="265"/>
      <c r="H61" s="93">
        <f t="shared" si="0"/>
        <v>0</v>
      </c>
    </row>
    <row r="62" spans="1:13" s="1" customFormat="1" ht="27.75" customHeight="1">
      <c r="A62" s="314"/>
      <c r="B62" s="315" t="s">
        <v>569</v>
      </c>
      <c r="C62" s="13"/>
      <c r="D62" s="38"/>
      <c r="E62" s="38"/>
      <c r="F62" s="191"/>
      <c r="G62" s="57"/>
      <c r="H62" s="93">
        <f>SUM(H7:H61)/2</f>
        <v>0</v>
      </c>
      <c r="I62" s="3"/>
      <c r="M62" s="1">
        <v>126</v>
      </c>
    </row>
    <row r="63" spans="1:13" s="25" customFormat="1" ht="15.75" customHeight="1">
      <c r="A63" s="240"/>
      <c r="B63" s="23" t="s">
        <v>54</v>
      </c>
      <c r="C63" s="23"/>
      <c r="D63" s="191"/>
      <c r="E63" s="191"/>
      <c r="F63" s="170"/>
      <c r="H63" s="24"/>
      <c r="I63" s="24">
        <f>SUM(I7:I62)</f>
        <v>0</v>
      </c>
      <c r="M63" s="25">
        <v>68</v>
      </c>
    </row>
    <row r="64" spans="1:13" s="25" customFormat="1" ht="27" customHeight="1">
      <c r="A64" s="240"/>
      <c r="B64" s="23" t="s">
        <v>55</v>
      </c>
      <c r="C64" s="23"/>
      <c r="D64" s="295">
        <v>0.75</v>
      </c>
      <c r="E64" s="191"/>
      <c r="F64" s="191"/>
      <c r="M64" s="25">
        <v>79</v>
      </c>
    </row>
    <row r="65" spans="1:6" s="25" customFormat="1" ht="15.75" customHeight="1">
      <c r="A65" s="240"/>
      <c r="B65" s="23" t="s">
        <v>47</v>
      </c>
      <c r="C65" s="23"/>
      <c r="D65" s="23"/>
      <c r="E65" s="191"/>
      <c r="F65" s="191"/>
    </row>
    <row r="66" spans="1:6" s="25" customFormat="1" ht="15.75" customHeight="1">
      <c r="A66" s="240"/>
      <c r="B66" s="23" t="s">
        <v>23</v>
      </c>
      <c r="C66" s="23"/>
      <c r="D66" s="295">
        <v>0.08</v>
      </c>
      <c r="E66" s="191"/>
      <c r="F66" s="191"/>
    </row>
    <row r="67" spans="1:6" s="1" customFormat="1" ht="19.5" customHeight="1">
      <c r="A67" s="204"/>
      <c r="B67" s="23" t="s">
        <v>569</v>
      </c>
      <c r="C67" s="315"/>
      <c r="D67" s="13"/>
      <c r="E67" s="38"/>
      <c r="F67" s="191"/>
    </row>
    <row r="68" spans="1:9" s="25" customFormat="1" ht="12.75" customHeight="1">
      <c r="A68" s="208"/>
      <c r="B68" s="315" t="s">
        <v>578</v>
      </c>
      <c r="C68" s="23"/>
      <c r="D68" s="295">
        <v>0.03</v>
      </c>
      <c r="E68" s="23"/>
      <c r="F68" s="289"/>
      <c r="G68" s="24"/>
      <c r="H68" s="54"/>
      <c r="I68" s="55"/>
    </row>
    <row r="69" spans="1:9" s="25" customFormat="1" ht="12.75" customHeight="1">
      <c r="A69" s="208"/>
      <c r="B69" s="315" t="s">
        <v>569</v>
      </c>
      <c r="C69" s="23"/>
      <c r="D69" s="295"/>
      <c r="E69" s="23"/>
      <c r="F69" s="289"/>
      <c r="G69" s="24"/>
      <c r="H69" s="54"/>
      <c r="I69" s="55"/>
    </row>
    <row r="70" spans="1:9" s="25" customFormat="1" ht="12.75" customHeight="1">
      <c r="A70" s="208"/>
      <c r="B70" s="315" t="s">
        <v>577</v>
      </c>
      <c r="C70" s="23"/>
      <c r="D70" s="295">
        <v>0.18</v>
      </c>
      <c r="E70" s="23"/>
      <c r="F70" s="289"/>
      <c r="G70" s="24"/>
      <c r="H70" s="54"/>
      <c r="I70" s="55"/>
    </row>
    <row r="71" spans="1:9" s="25" customFormat="1" ht="12.75" customHeight="1">
      <c r="A71" s="208"/>
      <c r="B71" s="315"/>
      <c r="C71" s="23"/>
      <c r="D71" s="295"/>
      <c r="E71" s="23"/>
      <c r="F71" s="289"/>
      <c r="G71" s="24"/>
      <c r="H71" s="54"/>
      <c r="I71" s="55"/>
    </row>
    <row r="72" ht="12.75">
      <c r="A72" s="66"/>
    </row>
    <row r="73" spans="1:9" s="46" customFormat="1" ht="13.5">
      <c r="A73" s="72"/>
      <c r="B73" s="4"/>
      <c r="C73" s="45"/>
      <c r="D73" s="71"/>
      <c r="E73" s="50"/>
      <c r="F73" s="62"/>
      <c r="I73" s="45"/>
    </row>
    <row r="74" spans="1:9" s="46" customFormat="1" ht="13.5">
      <c r="A74" s="72"/>
      <c r="B74" s="4"/>
      <c r="C74" s="45"/>
      <c r="D74" s="71"/>
      <c r="E74" s="50"/>
      <c r="F74" s="62"/>
      <c r="I74" s="45"/>
    </row>
  </sheetData>
  <sheetProtection/>
  <autoFilter ref="A6:F67"/>
  <mergeCells count="7">
    <mergeCell ref="A1:F1"/>
    <mergeCell ref="A2:F2"/>
    <mergeCell ref="A3:F3"/>
    <mergeCell ref="C4:C5"/>
    <mergeCell ref="E4:F4"/>
    <mergeCell ref="A4:A5"/>
    <mergeCell ref="B4:B5"/>
  </mergeCells>
  <printOptions/>
  <pageMargins left="0.4724409448818898" right="0" top="0" bottom="0.3937007874015748" header="0" footer="0"/>
  <pageSetup horizontalDpi="600" verticalDpi="600" orientation="portrait" paperSize="9" r:id="rId1"/>
  <headerFooter>
    <oddFooter>&amp;C&amp;9&amp;A&amp;R&amp;8-&amp;N--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view="pageBreakPreview" zoomScaleNormal="145" zoomScaleSheetLayoutView="100" zoomScalePageLayoutView="0" workbookViewId="0" topLeftCell="A1">
      <selection activeCell="F6" sqref="F1:F16384"/>
    </sheetView>
  </sheetViews>
  <sheetFormatPr defaultColWidth="9.140625" defaultRowHeight="12.75"/>
  <cols>
    <col min="1" max="1" width="4.57421875" style="73" customWidth="1"/>
    <col min="2" max="2" width="43.57421875" style="67" customWidth="1"/>
    <col min="3" max="3" width="6.7109375" style="68" customWidth="1"/>
    <col min="4" max="4" width="7.57421875" style="69" customWidth="1"/>
    <col min="5" max="5" width="9.7109375" style="52" customWidth="1"/>
    <col min="6" max="6" width="8.7109375" style="51" customWidth="1"/>
    <col min="7" max="7" width="10.8515625" style="47" hidden="1" customWidth="1"/>
    <col min="8" max="8" width="10.7109375" style="47" hidden="1" customWidth="1"/>
    <col min="9" max="9" width="9.140625" style="48" hidden="1" customWidth="1"/>
    <col min="10" max="10" width="9.140625" style="47" hidden="1" customWidth="1"/>
    <col min="11" max="11" width="9.140625" style="47" customWidth="1"/>
    <col min="12" max="16384" width="9.140625" style="47" customWidth="1"/>
  </cols>
  <sheetData>
    <row r="1" spans="1:9" s="1" customFormat="1" ht="31.5" customHeight="1">
      <c r="A1" s="349" t="str">
        <f>' №1-1'!A1:F1</f>
        <v>ურეხის ყოფილი ინტერნატის მზრუნველობამოკლებულ ხანდაზმულთა ცენტრად რეკონსტრუქცია-ადაპტაცია</v>
      </c>
      <c r="B1" s="349"/>
      <c r="C1" s="349"/>
      <c r="D1" s="349"/>
      <c r="E1" s="349"/>
      <c r="F1" s="349"/>
      <c r="G1" s="3"/>
      <c r="H1" s="2"/>
      <c r="I1" s="3"/>
    </row>
    <row r="2" spans="1:9" s="25" customFormat="1" ht="18" customHeight="1">
      <c r="A2" s="361" t="s">
        <v>589</v>
      </c>
      <c r="B2" s="361"/>
      <c r="C2" s="361"/>
      <c r="D2" s="361"/>
      <c r="E2" s="361"/>
      <c r="F2" s="361"/>
      <c r="G2" s="55"/>
      <c r="H2" s="27"/>
      <c r="I2" s="55"/>
    </row>
    <row r="3" spans="1:9" s="25" customFormat="1" ht="15.75" customHeight="1">
      <c r="A3" s="350" t="s">
        <v>422</v>
      </c>
      <c r="B3" s="350"/>
      <c r="C3" s="350"/>
      <c r="D3" s="350"/>
      <c r="E3" s="350"/>
      <c r="F3" s="350"/>
      <c r="G3" s="55"/>
      <c r="H3" s="27"/>
      <c r="I3" s="55"/>
    </row>
    <row r="4" spans="1:6" s="25" customFormat="1" ht="18.75" customHeight="1" thickBot="1">
      <c r="A4" s="370" t="s">
        <v>223</v>
      </c>
      <c r="B4" s="370"/>
      <c r="C4" s="370"/>
      <c r="D4" s="370"/>
      <c r="E4" s="370"/>
      <c r="F4" s="370"/>
    </row>
    <row r="5" spans="1:6" s="1" customFormat="1" ht="25.5" customHeight="1">
      <c r="A5" s="366" t="s">
        <v>17</v>
      </c>
      <c r="B5" s="368" t="s">
        <v>18</v>
      </c>
      <c r="C5" s="362" t="s">
        <v>16</v>
      </c>
      <c r="D5" s="291" t="s">
        <v>575</v>
      </c>
      <c r="E5" s="364" t="s">
        <v>14</v>
      </c>
      <c r="F5" s="365"/>
    </row>
    <row r="6" spans="1:15" s="1" customFormat="1" ht="57.75" customHeight="1">
      <c r="A6" s="367"/>
      <c r="B6" s="369"/>
      <c r="C6" s="363"/>
      <c r="D6" s="8" t="s">
        <v>20</v>
      </c>
      <c r="E6" s="8" t="s">
        <v>19</v>
      </c>
      <c r="F6" s="11" t="s">
        <v>574</v>
      </c>
      <c r="H6" s="3"/>
      <c r="O6" s="107"/>
    </row>
    <row r="7" spans="1:6" s="5" customFormat="1" ht="15" customHeight="1" thickBot="1">
      <c r="A7" s="64" t="s">
        <v>21</v>
      </c>
      <c r="B7" s="35">
        <v>3</v>
      </c>
      <c r="C7" s="35">
        <v>4</v>
      </c>
      <c r="D7" s="35">
        <v>6</v>
      </c>
      <c r="E7" s="35">
        <v>7</v>
      </c>
      <c r="F7" s="36">
        <v>8</v>
      </c>
    </row>
    <row r="8" spans="1:8" s="5" customFormat="1" ht="27" customHeight="1" thickTop="1">
      <c r="A8" s="192"/>
      <c r="B8" s="193" t="s">
        <v>224</v>
      </c>
      <c r="C8" s="194"/>
      <c r="D8" s="195"/>
      <c r="E8" s="195"/>
      <c r="F8" s="196"/>
      <c r="H8" s="32">
        <f aca="true" t="shared" si="0" ref="H8:H39">F8</f>
        <v>0</v>
      </c>
    </row>
    <row r="9" spans="1:9" s="5" customFormat="1" ht="37.5" customHeight="1">
      <c r="A9" s="208">
        <v>1</v>
      </c>
      <c r="B9" s="23" t="s">
        <v>225</v>
      </c>
      <c r="C9" s="26" t="s">
        <v>39</v>
      </c>
      <c r="D9" s="170">
        <f>SUM(D11:D12)</f>
        <v>1810</v>
      </c>
      <c r="E9" s="170"/>
      <c r="F9" s="170"/>
      <c r="G9" s="32"/>
      <c r="H9" s="32">
        <f t="shared" si="0"/>
        <v>0</v>
      </c>
      <c r="I9" s="81"/>
    </row>
    <row r="10" spans="1:9" s="4" customFormat="1" ht="13.5" customHeight="1">
      <c r="A10" s="31"/>
      <c r="B10" s="13" t="s">
        <v>10</v>
      </c>
      <c r="C10" s="16" t="s">
        <v>15</v>
      </c>
      <c r="D10" s="43">
        <v>270.6</v>
      </c>
      <c r="E10" s="43"/>
      <c r="F10" s="166"/>
      <c r="G10" s="82"/>
      <c r="H10" s="32">
        <f t="shared" si="0"/>
        <v>0</v>
      </c>
      <c r="I10" s="83">
        <f>F10</f>
        <v>0</v>
      </c>
    </row>
    <row r="11" spans="1:8" s="2" customFormat="1" ht="13.5" customHeight="1">
      <c r="A11" s="31"/>
      <c r="B11" s="30" t="s">
        <v>524</v>
      </c>
      <c r="C11" s="16" t="s">
        <v>39</v>
      </c>
      <c r="D11" s="43">
        <v>10</v>
      </c>
      <c r="E11" s="43"/>
      <c r="F11" s="166"/>
      <c r="H11" s="32">
        <f t="shared" si="0"/>
        <v>0</v>
      </c>
    </row>
    <row r="12" spans="1:8" s="2" customFormat="1" ht="26.25" customHeight="1">
      <c r="A12" s="147"/>
      <c r="B12" s="30" t="s">
        <v>525</v>
      </c>
      <c r="C12" s="16" t="s">
        <v>39</v>
      </c>
      <c r="D12" s="43">
        <v>1800</v>
      </c>
      <c r="E12" s="43"/>
      <c r="F12" s="166"/>
      <c r="H12" s="32">
        <f t="shared" si="0"/>
        <v>0</v>
      </c>
    </row>
    <row r="13" spans="1:9" s="1" customFormat="1" ht="41.25" customHeight="1">
      <c r="A13" s="230" t="s">
        <v>34</v>
      </c>
      <c r="B13" s="23" t="s">
        <v>227</v>
      </c>
      <c r="C13" s="26" t="s">
        <v>28</v>
      </c>
      <c r="D13" s="170">
        <v>66</v>
      </c>
      <c r="E13" s="170"/>
      <c r="F13" s="170"/>
      <c r="G13" s="82"/>
      <c r="H13" s="32">
        <f t="shared" si="0"/>
        <v>0</v>
      </c>
      <c r="I13" s="85"/>
    </row>
    <row r="14" spans="1:9" s="1" customFormat="1" ht="13.5" customHeight="1">
      <c r="A14" s="31"/>
      <c r="B14" s="13" t="s">
        <v>11</v>
      </c>
      <c r="C14" s="16" t="s">
        <v>15</v>
      </c>
      <c r="D14" s="43">
        <v>19.2</v>
      </c>
      <c r="E14" s="43"/>
      <c r="F14" s="166"/>
      <c r="G14" s="32"/>
      <c r="H14" s="32">
        <f t="shared" si="0"/>
        <v>0</v>
      </c>
      <c r="I14" s="83">
        <f>F14</f>
        <v>0</v>
      </c>
    </row>
    <row r="15" spans="1:9" s="1" customFormat="1" ht="18" customHeight="1">
      <c r="A15" s="87"/>
      <c r="B15" s="89" t="s">
        <v>228</v>
      </c>
      <c r="C15" s="90" t="s">
        <v>28</v>
      </c>
      <c r="D15" s="91">
        <v>66</v>
      </c>
      <c r="E15" s="91"/>
      <c r="F15" s="166"/>
      <c r="G15" s="82"/>
      <c r="H15" s="32">
        <f t="shared" si="0"/>
        <v>0</v>
      </c>
      <c r="I15" s="85"/>
    </row>
    <row r="16" spans="1:9" s="148" customFormat="1" ht="57" customHeight="1">
      <c r="A16" s="266">
        <v>3</v>
      </c>
      <c r="B16" s="23" t="s">
        <v>229</v>
      </c>
      <c r="C16" s="23" t="s">
        <v>28</v>
      </c>
      <c r="D16" s="170">
        <f>SUM(D18:D20)</f>
        <v>12</v>
      </c>
      <c r="E16" s="170"/>
      <c r="F16" s="170"/>
      <c r="G16" s="121"/>
      <c r="H16" s="32">
        <f t="shared" si="0"/>
        <v>0</v>
      </c>
      <c r="I16" s="52"/>
    </row>
    <row r="17" spans="1:9" s="49" customFormat="1" ht="13.5" customHeight="1">
      <c r="A17" s="39"/>
      <c r="B17" s="13" t="s">
        <v>219</v>
      </c>
      <c r="C17" s="13" t="s">
        <v>15</v>
      </c>
      <c r="D17" s="43">
        <v>11.04</v>
      </c>
      <c r="E17" s="43"/>
      <c r="F17" s="166"/>
      <c r="G17" s="52"/>
      <c r="H17" s="32">
        <f t="shared" si="0"/>
        <v>0</v>
      </c>
      <c r="I17" s="51">
        <f>F17</f>
        <v>0</v>
      </c>
    </row>
    <row r="18" spans="1:9" s="49" customFormat="1" ht="13.5" customHeight="1">
      <c r="A18" s="39"/>
      <c r="B18" s="218" t="s">
        <v>220</v>
      </c>
      <c r="C18" s="218" t="s">
        <v>28</v>
      </c>
      <c r="D18" s="43">
        <v>1</v>
      </c>
      <c r="E18" s="43"/>
      <c r="F18" s="166"/>
      <c r="G18" s="52"/>
      <c r="H18" s="32">
        <f t="shared" si="0"/>
        <v>0</v>
      </c>
      <c r="I18" s="51"/>
    </row>
    <row r="19" spans="1:8" s="46" customFormat="1" ht="13.5" customHeight="1">
      <c r="A19" s="31"/>
      <c r="B19" s="60" t="s">
        <v>221</v>
      </c>
      <c r="C19" s="60" t="s">
        <v>28</v>
      </c>
      <c r="D19" s="43">
        <v>7</v>
      </c>
      <c r="E19" s="43"/>
      <c r="F19" s="166"/>
      <c r="H19" s="32">
        <f t="shared" si="0"/>
        <v>0</v>
      </c>
    </row>
    <row r="20" spans="1:8" s="46" customFormat="1" ht="13.5" customHeight="1" thickBot="1">
      <c r="A20" s="39"/>
      <c r="B20" s="74" t="s">
        <v>222</v>
      </c>
      <c r="C20" s="60" t="s">
        <v>28</v>
      </c>
      <c r="D20" s="92">
        <v>4</v>
      </c>
      <c r="E20" s="43"/>
      <c r="F20" s="166"/>
      <c r="H20" s="32">
        <f t="shared" si="0"/>
        <v>0</v>
      </c>
    </row>
    <row r="21" spans="1:8" s="5" customFormat="1" ht="27" customHeight="1">
      <c r="A21" s="192"/>
      <c r="B21" s="193" t="s">
        <v>237</v>
      </c>
      <c r="C21" s="194"/>
      <c r="D21" s="195"/>
      <c r="E21" s="195"/>
      <c r="F21" s="196"/>
      <c r="H21" s="32">
        <f t="shared" si="0"/>
        <v>0</v>
      </c>
    </row>
    <row r="22" spans="1:8" s="5" customFormat="1" ht="37.5" customHeight="1">
      <c r="A22" s="230" t="s">
        <v>36</v>
      </c>
      <c r="B22" s="23" t="s">
        <v>230</v>
      </c>
      <c r="C22" s="26" t="s">
        <v>39</v>
      </c>
      <c r="D22" s="170">
        <v>200</v>
      </c>
      <c r="E22" s="170"/>
      <c r="F22" s="170"/>
      <c r="H22" s="32">
        <f t="shared" si="0"/>
        <v>0</v>
      </c>
    </row>
    <row r="23" spans="1:9" s="4" customFormat="1" ht="13.5" customHeight="1">
      <c r="A23" s="31"/>
      <c r="B23" s="13" t="s">
        <v>231</v>
      </c>
      <c r="C23" s="16" t="s">
        <v>15</v>
      </c>
      <c r="D23" s="43">
        <v>98.44</v>
      </c>
      <c r="E23" s="43"/>
      <c r="F23" s="166"/>
      <c r="H23" s="32">
        <f t="shared" si="0"/>
        <v>0</v>
      </c>
      <c r="I23" s="42">
        <f>F23</f>
        <v>0</v>
      </c>
    </row>
    <row r="24" spans="1:8" s="120" customFormat="1" ht="13.5" customHeight="1">
      <c r="A24" s="39"/>
      <c r="B24" s="74" t="s">
        <v>232</v>
      </c>
      <c r="C24" s="74" t="s">
        <v>39</v>
      </c>
      <c r="D24" s="92">
        <v>200</v>
      </c>
      <c r="E24" s="43"/>
      <c r="F24" s="169"/>
      <c r="H24" s="32">
        <f t="shared" si="0"/>
        <v>0</v>
      </c>
    </row>
    <row r="25" spans="1:9" s="5" customFormat="1" ht="54" customHeight="1">
      <c r="A25" s="208">
        <v>5</v>
      </c>
      <c r="B25" s="23" t="s">
        <v>233</v>
      </c>
      <c r="C25" s="26" t="s">
        <v>39</v>
      </c>
      <c r="D25" s="170">
        <v>200</v>
      </c>
      <c r="E25" s="170"/>
      <c r="F25" s="170"/>
      <c r="G25" s="32"/>
      <c r="H25" s="32">
        <f t="shared" si="0"/>
        <v>0</v>
      </c>
      <c r="I25" s="81"/>
    </row>
    <row r="26" spans="1:9" s="4" customFormat="1" ht="13.5" customHeight="1">
      <c r="A26" s="31"/>
      <c r="B26" s="13" t="s">
        <v>10</v>
      </c>
      <c r="C26" s="16" t="s">
        <v>15</v>
      </c>
      <c r="D26" s="43">
        <v>29.9</v>
      </c>
      <c r="E26" s="43"/>
      <c r="F26" s="166"/>
      <c r="G26" s="82"/>
      <c r="H26" s="32">
        <f t="shared" si="0"/>
        <v>0</v>
      </c>
      <c r="I26" s="83">
        <f>F26</f>
        <v>0</v>
      </c>
    </row>
    <row r="27" spans="1:8" s="2" customFormat="1" ht="13.5" customHeight="1">
      <c r="A27" s="31"/>
      <c r="B27" s="30" t="s">
        <v>234</v>
      </c>
      <c r="C27" s="16" t="s">
        <v>39</v>
      </c>
      <c r="D27" s="43">
        <v>200</v>
      </c>
      <c r="E27" s="43"/>
      <c r="F27" s="166"/>
      <c r="H27" s="32">
        <f t="shared" si="0"/>
        <v>0</v>
      </c>
    </row>
    <row r="28" spans="1:9" s="1" customFormat="1" ht="24" customHeight="1">
      <c r="A28" s="230" t="s">
        <v>46</v>
      </c>
      <c r="B28" s="23" t="s">
        <v>235</v>
      </c>
      <c r="C28" s="26" t="s">
        <v>28</v>
      </c>
      <c r="D28" s="170">
        <v>2</v>
      </c>
      <c r="E28" s="170"/>
      <c r="F28" s="170"/>
      <c r="G28" s="82"/>
      <c r="H28" s="32">
        <f t="shared" si="0"/>
        <v>0</v>
      </c>
      <c r="I28" s="85"/>
    </row>
    <row r="29" spans="1:9" s="1" customFormat="1" ht="18" customHeight="1">
      <c r="A29" s="31"/>
      <c r="B29" s="13" t="s">
        <v>42</v>
      </c>
      <c r="C29" s="16" t="str">
        <f>C28</f>
        <v>cali</v>
      </c>
      <c r="D29" s="43">
        <v>2</v>
      </c>
      <c r="E29" s="43"/>
      <c r="F29" s="166"/>
      <c r="G29" s="32"/>
      <c r="H29" s="32">
        <f t="shared" si="0"/>
        <v>0</v>
      </c>
      <c r="I29" s="83">
        <f>F29</f>
        <v>0</v>
      </c>
    </row>
    <row r="30" spans="1:9" s="1" customFormat="1" ht="18" customHeight="1">
      <c r="A30" s="87"/>
      <c r="B30" s="89" t="s">
        <v>239</v>
      </c>
      <c r="C30" s="90" t="s">
        <v>28</v>
      </c>
      <c r="D30" s="91">
        <v>2</v>
      </c>
      <c r="E30" s="91"/>
      <c r="F30" s="265"/>
      <c r="G30" s="82"/>
      <c r="H30" s="32">
        <f t="shared" si="0"/>
        <v>0</v>
      </c>
      <c r="I30" s="85"/>
    </row>
    <row r="31" spans="1:9" s="1" customFormat="1" ht="30.75" customHeight="1">
      <c r="A31" s="230" t="s">
        <v>27</v>
      </c>
      <c r="B31" s="23" t="s">
        <v>236</v>
      </c>
      <c r="C31" s="26" t="s">
        <v>28</v>
      </c>
      <c r="D31" s="170">
        <v>1</v>
      </c>
      <c r="E31" s="170"/>
      <c r="F31" s="170"/>
      <c r="G31" s="82"/>
      <c r="H31" s="32">
        <f t="shared" si="0"/>
        <v>0</v>
      </c>
      <c r="I31" s="85"/>
    </row>
    <row r="32" spans="1:9" s="1" customFormat="1" ht="18" customHeight="1">
      <c r="A32" s="31"/>
      <c r="B32" s="13" t="s">
        <v>42</v>
      </c>
      <c r="C32" s="16" t="str">
        <f>C31</f>
        <v>cali</v>
      </c>
      <c r="D32" s="43">
        <v>1</v>
      </c>
      <c r="E32" s="43"/>
      <c r="F32" s="166"/>
      <c r="G32" s="32"/>
      <c r="H32" s="32">
        <f t="shared" si="0"/>
        <v>0</v>
      </c>
      <c r="I32" s="83">
        <f>F32</f>
        <v>0</v>
      </c>
    </row>
    <row r="33" spans="1:9" s="1" customFormat="1" ht="18" customHeight="1">
      <c r="A33" s="87"/>
      <c r="B33" s="89" t="s">
        <v>240</v>
      </c>
      <c r="C33" s="90" t="s">
        <v>28</v>
      </c>
      <c r="D33" s="91">
        <v>1</v>
      </c>
      <c r="E33" s="91"/>
      <c r="F33" s="265"/>
      <c r="G33" s="82"/>
      <c r="H33" s="32">
        <f t="shared" si="0"/>
        <v>0</v>
      </c>
      <c r="I33" s="85"/>
    </row>
    <row r="34" spans="1:9" s="1" customFormat="1" ht="30.75" customHeight="1">
      <c r="A34" s="230" t="s">
        <v>45</v>
      </c>
      <c r="B34" s="23" t="s">
        <v>238</v>
      </c>
      <c r="C34" s="26" t="s">
        <v>28</v>
      </c>
      <c r="D34" s="170">
        <v>1</v>
      </c>
      <c r="E34" s="170"/>
      <c r="F34" s="170"/>
      <c r="G34" s="82"/>
      <c r="H34" s="32">
        <f t="shared" si="0"/>
        <v>0</v>
      </c>
      <c r="I34" s="85"/>
    </row>
    <row r="35" spans="1:9" s="1" customFormat="1" ht="18" customHeight="1">
      <c r="A35" s="31"/>
      <c r="B35" s="13" t="s">
        <v>42</v>
      </c>
      <c r="C35" s="16" t="str">
        <f>C34</f>
        <v>cali</v>
      </c>
      <c r="D35" s="43">
        <v>1</v>
      </c>
      <c r="E35" s="43"/>
      <c r="F35" s="166"/>
      <c r="G35" s="32"/>
      <c r="H35" s="32">
        <f t="shared" si="0"/>
        <v>0</v>
      </c>
      <c r="I35" s="83">
        <f>F35</f>
        <v>0</v>
      </c>
    </row>
    <row r="36" spans="1:9" s="1" customFormat="1" ht="18" customHeight="1" thickBot="1">
      <c r="A36" s="28"/>
      <c r="B36" s="15" t="s">
        <v>4</v>
      </c>
      <c r="C36" s="17" t="s">
        <v>28</v>
      </c>
      <c r="D36" s="44">
        <v>1</v>
      </c>
      <c r="E36" s="44"/>
      <c r="F36" s="224"/>
      <c r="G36" s="82"/>
      <c r="H36" s="32">
        <f t="shared" si="0"/>
        <v>0</v>
      </c>
      <c r="I36" s="85"/>
    </row>
    <row r="37" spans="1:9" s="1" customFormat="1" ht="36.75" customHeight="1">
      <c r="A37" s="29" t="s">
        <v>80</v>
      </c>
      <c r="B37" s="12" t="s">
        <v>241</v>
      </c>
      <c r="C37" s="225" t="s">
        <v>28</v>
      </c>
      <c r="D37" s="105">
        <v>1</v>
      </c>
      <c r="E37" s="105"/>
      <c r="F37" s="385"/>
      <c r="G37" s="82"/>
      <c r="H37" s="32">
        <f t="shared" si="0"/>
        <v>0</v>
      </c>
      <c r="I37" s="85"/>
    </row>
    <row r="38" spans="1:9" s="1" customFormat="1" ht="18" customHeight="1">
      <c r="A38" s="31"/>
      <c r="B38" s="13" t="s">
        <v>42</v>
      </c>
      <c r="C38" s="16" t="str">
        <f>C37</f>
        <v>cali</v>
      </c>
      <c r="D38" s="43">
        <v>1</v>
      </c>
      <c r="E38" s="43"/>
      <c r="F38" s="166"/>
      <c r="G38" s="32"/>
      <c r="H38" s="32">
        <f t="shared" si="0"/>
        <v>0</v>
      </c>
      <c r="I38" s="83">
        <f>F38</f>
        <v>0</v>
      </c>
    </row>
    <row r="39" spans="1:9" s="1" customFormat="1" ht="31.5" customHeight="1">
      <c r="A39" s="87"/>
      <c r="B39" s="89" t="s">
        <v>242</v>
      </c>
      <c r="C39" s="90" t="s">
        <v>28</v>
      </c>
      <c r="D39" s="91">
        <v>1</v>
      </c>
      <c r="E39" s="91"/>
      <c r="F39" s="265"/>
      <c r="G39" s="82"/>
      <c r="H39" s="32">
        <f t="shared" si="0"/>
        <v>0</v>
      </c>
      <c r="I39" s="85"/>
    </row>
    <row r="40" spans="1:9" s="1" customFormat="1" ht="27.75" customHeight="1">
      <c r="A40" s="314"/>
      <c r="B40" s="315" t="s">
        <v>570</v>
      </c>
      <c r="C40" s="16"/>
      <c r="D40" s="43"/>
      <c r="E40" s="43"/>
      <c r="F40" s="170"/>
      <c r="G40" s="57"/>
      <c r="H40" s="54">
        <f>SUM(H8:H39)/2</f>
        <v>0</v>
      </c>
      <c r="I40" s="3"/>
    </row>
    <row r="41" spans="1:9" s="25" customFormat="1" ht="15.75" customHeight="1">
      <c r="A41" s="240"/>
      <c r="B41" s="23" t="s">
        <v>54</v>
      </c>
      <c r="C41" s="26"/>
      <c r="D41" s="170"/>
      <c r="E41" s="170"/>
      <c r="F41" s="170"/>
      <c r="H41" s="24"/>
      <c r="I41" s="24">
        <f>SUM(I9:I40)</f>
        <v>0</v>
      </c>
    </row>
    <row r="42" spans="1:6" s="25" customFormat="1" ht="27" customHeight="1">
      <c r="A42" s="240"/>
      <c r="B42" s="23" t="s">
        <v>55</v>
      </c>
      <c r="C42" s="26"/>
      <c r="D42" s="292">
        <v>0.65</v>
      </c>
      <c r="E42" s="170"/>
      <c r="F42" s="170"/>
    </row>
    <row r="43" spans="1:6" s="25" customFormat="1" ht="15.75" customHeight="1">
      <c r="A43" s="240"/>
      <c r="B43" s="23" t="s">
        <v>47</v>
      </c>
      <c r="C43" s="26"/>
      <c r="D43" s="26"/>
      <c r="E43" s="170"/>
      <c r="F43" s="170"/>
    </row>
    <row r="44" spans="1:6" s="25" customFormat="1" ht="15.75" customHeight="1">
      <c r="A44" s="240"/>
      <c r="B44" s="23" t="s">
        <v>23</v>
      </c>
      <c r="C44" s="26"/>
      <c r="D44" s="292">
        <v>0.08</v>
      </c>
      <c r="E44" s="170"/>
      <c r="F44" s="170"/>
    </row>
    <row r="45" spans="1:6" s="1" customFormat="1" ht="27" customHeight="1">
      <c r="A45" s="204"/>
      <c r="B45" s="316" t="s">
        <v>569</v>
      </c>
      <c r="C45" s="210"/>
      <c r="D45" s="16"/>
      <c r="E45" s="43"/>
      <c r="F45" s="170"/>
    </row>
    <row r="46" spans="1:9" s="25" customFormat="1" ht="18.75" customHeight="1">
      <c r="A46" s="208"/>
      <c r="B46" s="315" t="s">
        <v>578</v>
      </c>
      <c r="C46" s="26"/>
      <c r="D46" s="295">
        <v>0.03</v>
      </c>
      <c r="E46" s="23"/>
      <c r="F46" s="289"/>
      <c r="G46" s="24"/>
      <c r="H46" s="54"/>
      <c r="I46" s="55"/>
    </row>
    <row r="47" spans="1:9" s="25" customFormat="1" ht="15.75" customHeight="1">
      <c r="A47" s="208"/>
      <c r="B47" s="315" t="s">
        <v>569</v>
      </c>
      <c r="C47" s="23"/>
      <c r="D47" s="295"/>
      <c r="E47" s="23"/>
      <c r="F47" s="289"/>
      <c r="G47" s="24"/>
      <c r="H47" s="54"/>
      <c r="I47" s="55"/>
    </row>
    <row r="48" spans="1:9" s="25" customFormat="1" ht="14.25" customHeight="1">
      <c r="A48" s="208"/>
      <c r="B48" s="315" t="s">
        <v>577</v>
      </c>
      <c r="C48" s="23"/>
      <c r="D48" s="295">
        <v>0.18</v>
      </c>
      <c r="E48" s="23"/>
      <c r="F48" s="289"/>
      <c r="G48" s="24"/>
      <c r="H48" s="54"/>
      <c r="I48" s="55"/>
    </row>
    <row r="49" spans="1:9" s="25" customFormat="1" ht="12.75" customHeight="1">
      <c r="A49" s="208"/>
      <c r="B49" s="315" t="s">
        <v>569</v>
      </c>
      <c r="C49" s="23"/>
      <c r="D49" s="295"/>
      <c r="E49" s="23"/>
      <c r="F49" s="289"/>
      <c r="G49" s="24"/>
      <c r="H49" s="54"/>
      <c r="I49" s="55"/>
    </row>
    <row r="50" spans="1:6" ht="12.75">
      <c r="A50" s="317"/>
      <c r="B50" s="318"/>
      <c r="C50" s="319"/>
      <c r="D50" s="320"/>
      <c r="E50" s="321"/>
      <c r="F50" s="322"/>
    </row>
  </sheetData>
  <sheetProtection/>
  <autoFilter ref="A7:F45"/>
  <mergeCells count="8">
    <mergeCell ref="A1:F1"/>
    <mergeCell ref="A2:F2"/>
    <mergeCell ref="A4:F4"/>
    <mergeCell ref="A3:F3"/>
    <mergeCell ref="A5:A6"/>
    <mergeCell ref="B5:B6"/>
    <mergeCell ref="C5:C6"/>
    <mergeCell ref="E5:F5"/>
  </mergeCells>
  <printOptions/>
  <pageMargins left="0.4724409448818898" right="0" top="0" bottom="0.3937007874015748" header="0" footer="0"/>
  <pageSetup horizontalDpi="600" verticalDpi="600" orientation="portrait" paperSize="9" r:id="rId1"/>
  <headerFooter>
    <oddFooter>&amp;C&amp;9&amp;A&amp;R&amp;8-&amp;P--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view="pageBreakPreview" zoomScale="115" zoomScaleNormal="130" zoomScaleSheetLayoutView="115" zoomScalePageLayoutView="0" workbookViewId="0" topLeftCell="A1">
      <selection activeCell="C13" sqref="C13"/>
    </sheetView>
  </sheetViews>
  <sheetFormatPr defaultColWidth="9.140625" defaultRowHeight="12.75"/>
  <cols>
    <col min="1" max="1" width="4.140625" style="9" customWidth="1"/>
    <col min="2" max="2" width="36.57421875" style="3" customWidth="1"/>
    <col min="3" max="3" width="7.421875" style="3" customWidth="1"/>
    <col min="4" max="4" width="8.00390625" style="3" customWidth="1"/>
    <col min="5" max="5" width="9.8515625" style="1" customWidth="1"/>
    <col min="6" max="6" width="11.7109375" style="7" customWidth="1"/>
    <col min="7" max="7" width="9.140625" style="1" customWidth="1"/>
    <col min="8" max="8" width="14.28125" style="1" customWidth="1"/>
    <col min="9" max="10" width="9.140625" style="1" customWidth="1"/>
    <col min="11" max="11" width="9.7109375" style="1" customWidth="1"/>
    <col min="12" max="13" width="9.140625" style="1" customWidth="1"/>
    <col min="14" max="16384" width="9.140625" style="1" customWidth="1"/>
  </cols>
  <sheetData>
    <row r="1" spans="1:6" ht="36" customHeight="1">
      <c r="A1" s="349" t="s">
        <v>581</v>
      </c>
      <c r="B1" s="349"/>
      <c r="C1" s="349"/>
      <c r="D1" s="349"/>
      <c r="E1" s="349"/>
      <c r="F1" s="349"/>
    </row>
    <row r="2" spans="1:6" s="25" customFormat="1" ht="16.5" customHeight="1">
      <c r="A2" s="350" t="s">
        <v>590</v>
      </c>
      <c r="B2" s="350"/>
      <c r="C2" s="350"/>
      <c r="D2" s="350"/>
      <c r="E2" s="350"/>
      <c r="F2" s="350"/>
    </row>
    <row r="3" spans="1:6" s="25" customFormat="1" ht="16.5" customHeight="1">
      <c r="A3" s="350" t="s">
        <v>422</v>
      </c>
      <c r="B3" s="350"/>
      <c r="C3" s="350"/>
      <c r="D3" s="350"/>
      <c r="E3" s="350"/>
      <c r="F3" s="350"/>
    </row>
    <row r="4" spans="1:6" ht="16.5" customHeight="1" thickBot="1">
      <c r="A4" s="349" t="s">
        <v>427</v>
      </c>
      <c r="B4" s="349"/>
      <c r="C4" s="349"/>
      <c r="D4" s="349"/>
      <c r="E4" s="349"/>
      <c r="F4" s="349"/>
    </row>
    <row r="5" spans="1:6" ht="28.5" customHeight="1">
      <c r="A5" s="353" t="s">
        <v>17</v>
      </c>
      <c r="B5" s="355" t="s">
        <v>18</v>
      </c>
      <c r="C5" s="357" t="s">
        <v>16</v>
      </c>
      <c r="D5" s="290" t="s">
        <v>575</v>
      </c>
      <c r="E5" s="351" t="s">
        <v>14</v>
      </c>
      <c r="F5" s="352"/>
    </row>
    <row r="6" spans="1:6" ht="58.5" customHeight="1">
      <c r="A6" s="354"/>
      <c r="B6" s="356"/>
      <c r="C6" s="358"/>
      <c r="D6" s="110" t="s">
        <v>20</v>
      </c>
      <c r="E6" s="8" t="s">
        <v>19</v>
      </c>
      <c r="F6" s="11" t="s">
        <v>574</v>
      </c>
    </row>
    <row r="7" spans="1:6" s="5" customFormat="1" ht="14.25" customHeight="1" thickBot="1">
      <c r="A7" s="34" t="s">
        <v>21</v>
      </c>
      <c r="B7" s="111">
        <v>3</v>
      </c>
      <c r="C7" s="111">
        <v>4</v>
      </c>
      <c r="D7" s="111">
        <v>6</v>
      </c>
      <c r="E7" s="35">
        <v>7</v>
      </c>
      <c r="F7" s="36">
        <v>8</v>
      </c>
    </row>
    <row r="8" spans="1:9" s="342" customFormat="1" ht="49.5" customHeight="1" thickTop="1">
      <c r="A8" s="336" t="s">
        <v>21</v>
      </c>
      <c r="B8" s="337" t="s">
        <v>428</v>
      </c>
      <c r="C8" s="338" t="s">
        <v>48</v>
      </c>
      <c r="D8" s="339">
        <v>1</v>
      </c>
      <c r="E8" s="340"/>
      <c r="F8" s="341"/>
      <c r="H8" s="54"/>
      <c r="I8" s="159"/>
    </row>
    <row r="9" spans="1:9" s="342" customFormat="1" ht="33" customHeight="1">
      <c r="A9" s="343" t="s">
        <v>34</v>
      </c>
      <c r="B9" s="23" t="s">
        <v>429</v>
      </c>
      <c r="C9" s="26" t="s">
        <v>48</v>
      </c>
      <c r="D9" s="170">
        <v>1</v>
      </c>
      <c r="E9" s="344"/>
      <c r="F9" s="345"/>
      <c r="H9" s="54"/>
      <c r="I9" s="159"/>
    </row>
    <row r="10" spans="1:9" s="342" customFormat="1" ht="30" customHeight="1">
      <c r="A10" s="343" t="s">
        <v>35</v>
      </c>
      <c r="B10" s="23" t="s">
        <v>430</v>
      </c>
      <c r="C10" s="26" t="s">
        <v>28</v>
      </c>
      <c r="D10" s="170">
        <v>1</v>
      </c>
      <c r="E10" s="344"/>
      <c r="F10" s="345"/>
      <c r="H10" s="54"/>
      <c r="I10" s="159"/>
    </row>
    <row r="11" spans="1:9" s="342" customFormat="1" ht="45.75" customHeight="1">
      <c r="A11" s="309" t="s">
        <v>36</v>
      </c>
      <c r="B11" s="310" t="s">
        <v>431</v>
      </c>
      <c r="C11" s="346" t="s">
        <v>61</v>
      </c>
      <c r="D11" s="312">
        <v>1</v>
      </c>
      <c r="E11" s="347"/>
      <c r="F11" s="348"/>
      <c r="H11" s="54"/>
      <c r="I11" s="159"/>
    </row>
    <row r="12" spans="1:8" ht="38.25" customHeight="1">
      <c r="A12" s="80"/>
      <c r="B12" s="23" t="s">
        <v>569</v>
      </c>
      <c r="C12" s="16"/>
      <c r="D12" s="43"/>
      <c r="E12" s="43"/>
      <c r="F12" s="170"/>
      <c r="H12" s="61"/>
    </row>
    <row r="13" spans="1:6" ht="27" customHeight="1">
      <c r="A13" s="204"/>
      <c r="B13" s="23" t="s">
        <v>578</v>
      </c>
      <c r="C13" s="295">
        <v>0.03</v>
      </c>
      <c r="D13" s="13"/>
      <c r="E13" s="13"/>
      <c r="F13" s="208"/>
    </row>
    <row r="14" spans="1:6" s="25" customFormat="1" ht="15.75">
      <c r="A14" s="230"/>
      <c r="B14" s="300" t="s">
        <v>569</v>
      </c>
      <c r="C14" s="300"/>
      <c r="D14" s="300"/>
      <c r="E14" s="302"/>
      <c r="F14" s="303"/>
    </row>
    <row r="15" spans="1:6" s="25" customFormat="1" ht="15.75">
      <c r="A15" s="230"/>
      <c r="B15" s="300" t="s">
        <v>577</v>
      </c>
      <c r="C15" s="301">
        <v>0.18</v>
      </c>
      <c r="D15" s="300"/>
      <c r="E15" s="302"/>
      <c r="F15" s="303"/>
    </row>
    <row r="16" spans="1:6" s="25" customFormat="1" ht="15.75">
      <c r="A16" s="230"/>
      <c r="B16" s="300" t="s">
        <v>569</v>
      </c>
      <c r="C16" s="300"/>
      <c r="D16" s="300"/>
      <c r="E16" s="302"/>
      <c r="F16" s="303"/>
    </row>
    <row r="17" spans="1:6" ht="15.75">
      <c r="A17" s="204"/>
      <c r="B17" s="304"/>
      <c r="C17" s="304"/>
      <c r="D17" s="304"/>
      <c r="E17" s="299"/>
      <c r="F17" s="305"/>
    </row>
  </sheetData>
  <sheetProtection/>
  <mergeCells count="8">
    <mergeCell ref="C5:C6"/>
    <mergeCell ref="E5:F5"/>
    <mergeCell ref="A5:A6"/>
    <mergeCell ref="B5:B6"/>
    <mergeCell ref="A1:F1"/>
    <mergeCell ref="A2:F2"/>
    <mergeCell ref="A3:F3"/>
    <mergeCell ref="A4:F4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&amp;C&amp;A&amp;R&amp;8-&amp;P--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N51"/>
  <sheetViews>
    <sheetView view="pageBreakPreview" zoomScale="115" zoomScaleNormal="130" zoomScaleSheetLayoutView="115" zoomScalePageLayoutView="0" workbookViewId="0" topLeftCell="A1">
      <selection activeCell="F6" sqref="F1:F16384"/>
    </sheetView>
  </sheetViews>
  <sheetFormatPr defaultColWidth="9.140625" defaultRowHeight="12.75"/>
  <cols>
    <col min="1" max="1" width="4.140625" style="9" customWidth="1"/>
    <col min="2" max="2" width="41.140625" style="1" customWidth="1"/>
    <col min="3" max="3" width="6.7109375" style="1" customWidth="1"/>
    <col min="4" max="5" width="8.8515625" style="1" customWidth="1"/>
    <col min="6" max="6" width="10.28125" style="7" customWidth="1"/>
    <col min="7" max="7" width="10.28125" style="7" hidden="1" customWidth="1"/>
    <col min="8" max="8" width="9.00390625" style="7" hidden="1" customWidth="1"/>
    <col min="9" max="11" width="9.140625" style="3" hidden="1" customWidth="1"/>
    <col min="12" max="12" width="9.140625" style="1" customWidth="1"/>
    <col min="13" max="13" width="11.28125" style="1" bestFit="1" customWidth="1"/>
    <col min="14" max="16384" width="9.140625" style="1" customWidth="1"/>
  </cols>
  <sheetData>
    <row r="1" spans="1:8" ht="27" customHeight="1">
      <c r="A1" s="375" t="s">
        <v>581</v>
      </c>
      <c r="B1" s="375"/>
      <c r="C1" s="375"/>
      <c r="D1" s="375"/>
      <c r="E1" s="349"/>
      <c r="F1" s="375"/>
      <c r="G1" s="115"/>
      <c r="H1" s="3"/>
    </row>
    <row r="2" spans="1:11" s="25" customFormat="1" ht="18" customHeight="1">
      <c r="A2" s="370" t="s">
        <v>591</v>
      </c>
      <c r="B2" s="370"/>
      <c r="C2" s="370"/>
      <c r="D2" s="370"/>
      <c r="E2" s="370"/>
      <c r="F2" s="370"/>
      <c r="G2" s="55"/>
      <c r="H2" s="55"/>
      <c r="I2" s="55"/>
      <c r="J2" s="55"/>
      <c r="K2" s="55"/>
    </row>
    <row r="3" spans="1:11" s="25" customFormat="1" ht="18" customHeight="1">
      <c r="A3" s="370" t="s">
        <v>108</v>
      </c>
      <c r="B3" s="370"/>
      <c r="C3" s="370"/>
      <c r="D3" s="370"/>
      <c r="E3" s="370"/>
      <c r="F3" s="370"/>
      <c r="G3" s="55"/>
      <c r="H3" s="55"/>
      <c r="I3" s="55"/>
      <c r="J3" s="55"/>
      <c r="K3" s="55"/>
    </row>
    <row r="4" spans="1:11" s="25" customFormat="1" ht="18" customHeight="1" thickBot="1">
      <c r="A4" s="370" t="s">
        <v>40</v>
      </c>
      <c r="B4" s="370"/>
      <c r="C4" s="370"/>
      <c r="D4" s="370"/>
      <c r="E4" s="370"/>
      <c r="F4" s="370"/>
      <c r="G4" s="55"/>
      <c r="H4" s="55"/>
      <c r="I4" s="55"/>
      <c r="J4" s="55"/>
      <c r="K4" s="55"/>
    </row>
    <row r="5" spans="1:8" ht="28.5" customHeight="1">
      <c r="A5" s="353" t="s">
        <v>17</v>
      </c>
      <c r="B5" s="371" t="s">
        <v>18</v>
      </c>
      <c r="C5" s="373" t="s">
        <v>16</v>
      </c>
      <c r="D5" s="293" t="s">
        <v>575</v>
      </c>
      <c r="E5" s="351" t="s">
        <v>14</v>
      </c>
      <c r="F5" s="352"/>
      <c r="G5" s="10"/>
      <c r="H5" s="97"/>
    </row>
    <row r="6" spans="1:8" ht="58.5" customHeight="1">
      <c r="A6" s="354"/>
      <c r="B6" s="372"/>
      <c r="C6" s="374"/>
      <c r="D6" s="8" t="s">
        <v>20</v>
      </c>
      <c r="E6" s="8" t="s">
        <v>19</v>
      </c>
      <c r="F6" s="11" t="s">
        <v>574</v>
      </c>
      <c r="G6" s="117"/>
      <c r="H6" s="117"/>
    </row>
    <row r="7" spans="1:11" s="5" customFormat="1" ht="14.25" customHeight="1">
      <c r="A7" s="205" t="s">
        <v>21</v>
      </c>
      <c r="B7" s="206">
        <v>3</v>
      </c>
      <c r="C7" s="206">
        <v>4</v>
      </c>
      <c r="D7" s="206">
        <v>6</v>
      </c>
      <c r="E7" s="206">
        <v>7</v>
      </c>
      <c r="F7" s="207">
        <v>8</v>
      </c>
      <c r="G7" s="32"/>
      <c r="H7" s="32"/>
      <c r="I7" s="27"/>
      <c r="J7" s="27"/>
      <c r="K7" s="27"/>
    </row>
    <row r="8" spans="1:9" s="5" customFormat="1" ht="37.5" customHeight="1">
      <c r="A8" s="230" t="s">
        <v>21</v>
      </c>
      <c r="B8" s="23" t="s">
        <v>149</v>
      </c>
      <c r="C8" s="23" t="s">
        <v>22</v>
      </c>
      <c r="D8" s="191">
        <v>8</v>
      </c>
      <c r="E8" s="201"/>
      <c r="F8" s="191"/>
      <c r="G8" s="79">
        <f>F8/D8</f>
        <v>0</v>
      </c>
      <c r="H8" s="6">
        <f aca="true" t="shared" si="0" ref="H8:H15">F8</f>
        <v>0</v>
      </c>
      <c r="I8" s="81"/>
    </row>
    <row r="9" spans="1:8" s="3" customFormat="1" ht="40.5" customHeight="1">
      <c r="A9" s="230" t="s">
        <v>34</v>
      </c>
      <c r="B9" s="23" t="s">
        <v>526</v>
      </c>
      <c r="C9" s="23" t="s">
        <v>22</v>
      </c>
      <c r="D9" s="191">
        <v>5.5</v>
      </c>
      <c r="E9" s="201"/>
      <c r="F9" s="191"/>
      <c r="G9" s="79">
        <f>F9/D9</f>
        <v>0</v>
      </c>
      <c r="H9" s="6">
        <f t="shared" si="0"/>
        <v>0</v>
      </c>
    </row>
    <row r="10" spans="1:8" s="3" customFormat="1" ht="48.75" customHeight="1">
      <c r="A10" s="230" t="s">
        <v>35</v>
      </c>
      <c r="B10" s="23" t="s">
        <v>381</v>
      </c>
      <c r="C10" s="23" t="s">
        <v>22</v>
      </c>
      <c r="D10" s="191">
        <f>D8</f>
        <v>8</v>
      </c>
      <c r="E10" s="201"/>
      <c r="F10" s="191"/>
      <c r="G10" s="79">
        <f>F10/D10</f>
        <v>0</v>
      </c>
      <c r="H10" s="6">
        <f t="shared" si="0"/>
        <v>0</v>
      </c>
    </row>
    <row r="11" spans="1:8" s="4" customFormat="1" ht="39" customHeight="1">
      <c r="A11" s="230" t="s">
        <v>36</v>
      </c>
      <c r="B11" s="23" t="s">
        <v>527</v>
      </c>
      <c r="C11" s="23" t="s">
        <v>22</v>
      </c>
      <c r="D11" s="191">
        <v>0.75</v>
      </c>
      <c r="E11" s="201"/>
      <c r="F11" s="170"/>
      <c r="G11" s="79">
        <f>F11/D11</f>
        <v>0</v>
      </c>
      <c r="H11" s="32">
        <f t="shared" si="0"/>
        <v>0</v>
      </c>
    </row>
    <row r="12" spans="1:8" s="103" customFormat="1" ht="15.75" customHeight="1">
      <c r="A12" s="269"/>
      <c r="B12" s="19" t="s">
        <v>481</v>
      </c>
      <c r="C12" s="19" t="s">
        <v>22</v>
      </c>
      <c r="D12" s="108">
        <v>0.76</v>
      </c>
      <c r="E12" s="202"/>
      <c r="F12" s="389"/>
      <c r="H12" s="32">
        <f t="shared" si="0"/>
        <v>0</v>
      </c>
    </row>
    <row r="13" spans="1:8" s="113" customFormat="1" ht="16.5" customHeight="1">
      <c r="A13" s="270"/>
      <c r="B13" s="16" t="s">
        <v>563</v>
      </c>
      <c r="C13" s="60" t="s">
        <v>26</v>
      </c>
      <c r="D13" s="226">
        <v>0.065</v>
      </c>
      <c r="E13" s="156"/>
      <c r="F13" s="166"/>
      <c r="H13" s="32">
        <f>F13</f>
        <v>0</v>
      </c>
    </row>
    <row r="14" spans="1:9" s="5" customFormat="1" ht="45" customHeight="1">
      <c r="A14" s="208">
        <v>5</v>
      </c>
      <c r="B14" s="23" t="s">
        <v>382</v>
      </c>
      <c r="C14" s="23" t="s">
        <v>25</v>
      </c>
      <c r="D14" s="191">
        <v>5</v>
      </c>
      <c r="E14" s="201"/>
      <c r="F14" s="191"/>
      <c r="G14" s="79">
        <f>F14/D14</f>
        <v>0</v>
      </c>
      <c r="H14" s="32">
        <f t="shared" si="0"/>
        <v>0</v>
      </c>
      <c r="I14" s="81"/>
    </row>
    <row r="15" spans="1:8" s="4" customFormat="1" ht="39.75" customHeight="1">
      <c r="A15" s="208">
        <v>6</v>
      </c>
      <c r="B15" s="23" t="s">
        <v>571</v>
      </c>
      <c r="C15" s="23" t="s">
        <v>24</v>
      </c>
      <c r="D15" s="191">
        <v>7.3</v>
      </c>
      <c r="E15" s="201"/>
      <c r="F15" s="191"/>
      <c r="G15" s="79">
        <f>F15/D15</f>
        <v>0</v>
      </c>
      <c r="H15" s="32">
        <f t="shared" si="0"/>
        <v>0</v>
      </c>
    </row>
    <row r="16" spans="1:14" s="4" customFormat="1" ht="39.75" customHeight="1">
      <c r="A16" s="208">
        <v>7</v>
      </c>
      <c r="B16" s="23" t="s">
        <v>528</v>
      </c>
      <c r="C16" s="23" t="s">
        <v>24</v>
      </c>
      <c r="D16" s="191">
        <v>0.7</v>
      </c>
      <c r="E16" s="201"/>
      <c r="F16" s="170"/>
      <c r="G16" s="2"/>
      <c r="H16" s="32">
        <f aca="true" t="shared" si="1" ref="H16:H28">F16</f>
        <v>0</v>
      </c>
      <c r="I16" s="98"/>
      <c r="J16" s="2"/>
      <c r="K16" s="2"/>
      <c r="L16" s="2"/>
      <c r="M16" s="2"/>
      <c r="N16" s="2"/>
    </row>
    <row r="17" spans="1:14" s="103" customFormat="1" ht="15.75" customHeight="1">
      <c r="A17" s="203"/>
      <c r="B17" s="19" t="s">
        <v>481</v>
      </c>
      <c r="C17" s="19" t="s">
        <v>22</v>
      </c>
      <c r="D17" s="108">
        <v>0.71</v>
      </c>
      <c r="E17" s="202"/>
      <c r="F17" s="169"/>
      <c r="G17" s="102"/>
      <c r="H17" s="32">
        <f t="shared" si="1"/>
        <v>0</v>
      </c>
      <c r="I17" s="119"/>
      <c r="J17" s="102"/>
      <c r="K17" s="102"/>
      <c r="L17" s="102"/>
      <c r="M17" s="102"/>
      <c r="N17" s="102"/>
    </row>
    <row r="18" spans="1:8" s="113" customFormat="1" ht="15.75" customHeight="1">
      <c r="A18" s="270"/>
      <c r="B18" s="16" t="s">
        <v>563</v>
      </c>
      <c r="C18" s="60" t="s">
        <v>26</v>
      </c>
      <c r="D18" s="226">
        <v>0.085</v>
      </c>
      <c r="E18" s="156"/>
      <c r="F18" s="166"/>
      <c r="H18" s="32">
        <f t="shared" si="1"/>
        <v>0</v>
      </c>
    </row>
    <row r="19" spans="1:8" s="4" customFormat="1" ht="39.75" customHeight="1">
      <c r="A19" s="230" t="s">
        <v>45</v>
      </c>
      <c r="B19" s="23" t="s">
        <v>529</v>
      </c>
      <c r="C19" s="23" t="s">
        <v>24</v>
      </c>
      <c r="D19" s="191">
        <v>3.1</v>
      </c>
      <c r="E19" s="201"/>
      <c r="F19" s="170"/>
      <c r="G19" s="79">
        <f>F19/D19</f>
        <v>0</v>
      </c>
      <c r="H19" s="32">
        <f t="shared" si="1"/>
        <v>0</v>
      </c>
    </row>
    <row r="20" spans="1:8" s="103" customFormat="1" ht="15.75" customHeight="1">
      <c r="A20" s="39"/>
      <c r="B20" s="19" t="s">
        <v>481</v>
      </c>
      <c r="C20" s="19" t="s">
        <v>22</v>
      </c>
      <c r="D20" s="108">
        <v>3.15</v>
      </c>
      <c r="E20" s="202"/>
      <c r="F20" s="389"/>
      <c r="H20" s="32">
        <f t="shared" si="1"/>
        <v>0</v>
      </c>
    </row>
    <row r="21" spans="1:8" s="113" customFormat="1" ht="15.75" customHeight="1">
      <c r="A21" s="270"/>
      <c r="B21" s="16" t="s">
        <v>566</v>
      </c>
      <c r="C21" s="60" t="s">
        <v>26</v>
      </c>
      <c r="D21" s="226">
        <v>0.255</v>
      </c>
      <c r="E21" s="156"/>
      <c r="F21" s="166"/>
      <c r="H21" s="32">
        <f t="shared" si="1"/>
        <v>0</v>
      </c>
    </row>
    <row r="22" spans="1:8" s="5" customFormat="1" ht="48" customHeight="1">
      <c r="A22" s="208">
        <v>9</v>
      </c>
      <c r="B22" s="23" t="s">
        <v>113</v>
      </c>
      <c r="C22" s="23" t="s">
        <v>32</v>
      </c>
      <c r="D22" s="191">
        <v>24</v>
      </c>
      <c r="E22" s="201"/>
      <c r="F22" s="191"/>
      <c r="G22" s="32"/>
      <c r="H22" s="84">
        <f t="shared" si="1"/>
        <v>0</v>
      </c>
    </row>
    <row r="23" spans="1:8" s="3" customFormat="1" ht="54" customHeight="1">
      <c r="A23" s="230" t="s">
        <v>43</v>
      </c>
      <c r="B23" s="23" t="s">
        <v>112</v>
      </c>
      <c r="C23" s="26" t="s">
        <v>32</v>
      </c>
      <c r="D23" s="191">
        <v>24</v>
      </c>
      <c r="E23" s="201"/>
      <c r="F23" s="191"/>
      <c r="G23" s="32"/>
      <c r="H23" s="84">
        <f t="shared" si="1"/>
        <v>0</v>
      </c>
    </row>
    <row r="24" spans="1:8" s="2" customFormat="1" ht="51.75" customHeight="1">
      <c r="A24" s="208">
        <v>11</v>
      </c>
      <c r="B24" s="23" t="s">
        <v>461</v>
      </c>
      <c r="C24" s="23" t="s">
        <v>25</v>
      </c>
      <c r="D24" s="191">
        <v>24</v>
      </c>
      <c r="E24" s="201"/>
      <c r="F24" s="191"/>
      <c r="G24" s="79">
        <f>F24/D24</f>
        <v>0</v>
      </c>
      <c r="H24" s="84">
        <f t="shared" si="1"/>
        <v>0</v>
      </c>
    </row>
    <row r="25" spans="1:8" s="2" customFormat="1" ht="15.75" customHeight="1">
      <c r="A25" s="203"/>
      <c r="B25" s="19" t="s">
        <v>496</v>
      </c>
      <c r="C25" s="19" t="s">
        <v>25</v>
      </c>
      <c r="D25" s="108">
        <v>60</v>
      </c>
      <c r="E25" s="202"/>
      <c r="F25" s="389"/>
      <c r="G25" s="82"/>
      <c r="H25" s="84">
        <f t="shared" si="1"/>
        <v>0</v>
      </c>
    </row>
    <row r="26" spans="1:8" s="2" customFormat="1" ht="15.75" customHeight="1">
      <c r="A26" s="99"/>
      <c r="B26" s="13" t="s">
        <v>497</v>
      </c>
      <c r="C26" s="13" t="s">
        <v>25</v>
      </c>
      <c r="D26" s="38">
        <v>30</v>
      </c>
      <c r="E26" s="189"/>
      <c r="F26" s="384"/>
      <c r="G26" s="82"/>
      <c r="H26" s="84">
        <f t="shared" si="1"/>
        <v>0</v>
      </c>
    </row>
    <row r="27" spans="1:8" s="10" customFormat="1" ht="42" customHeight="1">
      <c r="A27" s="208">
        <v>12</v>
      </c>
      <c r="B27" s="23" t="s">
        <v>114</v>
      </c>
      <c r="C27" s="23" t="s">
        <v>32</v>
      </c>
      <c r="D27" s="191">
        <v>0.84</v>
      </c>
      <c r="E27" s="201"/>
      <c r="F27" s="191"/>
      <c r="G27" s="79">
        <f>F27/D27</f>
        <v>0</v>
      </c>
      <c r="H27" s="84">
        <f t="shared" si="1"/>
        <v>0</v>
      </c>
    </row>
    <row r="28" spans="1:8" s="10" customFormat="1" ht="39.75" customHeight="1">
      <c r="A28" s="208">
        <v>13</v>
      </c>
      <c r="B28" s="23" t="s">
        <v>115</v>
      </c>
      <c r="C28" s="23" t="s">
        <v>32</v>
      </c>
      <c r="D28" s="191">
        <v>5.3</v>
      </c>
      <c r="E28" s="201"/>
      <c r="F28" s="191"/>
      <c r="G28" s="79">
        <f>F28/D28</f>
        <v>0</v>
      </c>
      <c r="H28" s="84">
        <f t="shared" si="1"/>
        <v>0</v>
      </c>
    </row>
    <row r="29" spans="1:9" s="2" customFormat="1" ht="39.75" customHeight="1">
      <c r="A29" s="230" t="s">
        <v>62</v>
      </c>
      <c r="B29" s="23" t="s">
        <v>116</v>
      </c>
      <c r="C29" s="23" t="s">
        <v>39</v>
      </c>
      <c r="D29" s="191">
        <v>35</v>
      </c>
      <c r="E29" s="201"/>
      <c r="F29" s="191"/>
      <c r="G29" s="98">
        <f>F29/D29</f>
        <v>0</v>
      </c>
      <c r="H29" s="32">
        <f aca="true" t="shared" si="2" ref="H29:H36">F29</f>
        <v>0</v>
      </c>
      <c r="I29" s="10"/>
    </row>
    <row r="30" spans="1:8" s="5" customFormat="1" ht="45" customHeight="1">
      <c r="A30" s="208">
        <v>15</v>
      </c>
      <c r="B30" s="23" t="s">
        <v>151</v>
      </c>
      <c r="C30" s="239" t="s">
        <v>24</v>
      </c>
      <c r="D30" s="170">
        <v>4</v>
      </c>
      <c r="E30" s="217"/>
      <c r="F30" s="170"/>
      <c r="G30" s="79">
        <f>F30/D30</f>
        <v>0</v>
      </c>
      <c r="H30" s="32">
        <f t="shared" si="2"/>
        <v>0</v>
      </c>
    </row>
    <row r="31" spans="1:8" s="3" customFormat="1" ht="55.5" customHeight="1">
      <c r="A31" s="230" t="s">
        <v>13</v>
      </c>
      <c r="B31" s="23" t="s">
        <v>530</v>
      </c>
      <c r="C31" s="23" t="s">
        <v>22</v>
      </c>
      <c r="D31" s="191">
        <v>2</v>
      </c>
      <c r="E31" s="201"/>
      <c r="F31" s="191"/>
      <c r="G31" s="7"/>
      <c r="H31" s="84">
        <f t="shared" si="2"/>
        <v>0</v>
      </c>
    </row>
    <row r="32" spans="1:9" s="5" customFormat="1" ht="51.75" customHeight="1">
      <c r="A32" s="230" t="s">
        <v>84</v>
      </c>
      <c r="B32" s="23" t="s">
        <v>68</v>
      </c>
      <c r="C32" s="246" t="s">
        <v>37</v>
      </c>
      <c r="D32" s="201">
        <v>16.8</v>
      </c>
      <c r="E32" s="201"/>
      <c r="F32" s="191"/>
      <c r="G32" s="98">
        <f>F32/D32</f>
        <v>0</v>
      </c>
      <c r="H32" s="32">
        <f t="shared" si="2"/>
        <v>0</v>
      </c>
      <c r="I32" s="96"/>
    </row>
    <row r="33" spans="1:11" ht="37.5" customHeight="1">
      <c r="A33" s="230" t="s">
        <v>65</v>
      </c>
      <c r="B33" s="23" t="s">
        <v>117</v>
      </c>
      <c r="C33" s="23" t="s">
        <v>32</v>
      </c>
      <c r="D33" s="191">
        <v>16.8</v>
      </c>
      <c r="E33" s="201"/>
      <c r="F33" s="191"/>
      <c r="G33" s="79">
        <f>F33/D33</f>
        <v>0</v>
      </c>
      <c r="H33" s="32">
        <f t="shared" si="2"/>
        <v>0</v>
      </c>
      <c r="I33" s="97"/>
      <c r="J33" s="1"/>
      <c r="K33" s="1"/>
    </row>
    <row r="34" spans="1:11" ht="37.5" customHeight="1">
      <c r="A34" s="230" t="s">
        <v>69</v>
      </c>
      <c r="B34" s="23" t="s">
        <v>118</v>
      </c>
      <c r="C34" s="23" t="s">
        <v>39</v>
      </c>
      <c r="D34" s="191">
        <v>14.2</v>
      </c>
      <c r="E34" s="201"/>
      <c r="F34" s="191"/>
      <c r="G34" s="79">
        <f>F34/D34</f>
        <v>0</v>
      </c>
      <c r="H34" s="32">
        <f t="shared" si="2"/>
        <v>0</v>
      </c>
      <c r="I34" s="1"/>
      <c r="J34" s="1"/>
      <c r="K34" s="1"/>
    </row>
    <row r="35" spans="1:11" ht="56.25" customHeight="1">
      <c r="A35" s="230" t="s">
        <v>67</v>
      </c>
      <c r="B35" s="234" t="s">
        <v>70</v>
      </c>
      <c r="C35" s="243" t="s">
        <v>37</v>
      </c>
      <c r="D35" s="201">
        <v>54</v>
      </c>
      <c r="E35" s="201"/>
      <c r="F35" s="170"/>
      <c r="G35" s="98">
        <f>F35/D35</f>
        <v>0</v>
      </c>
      <c r="H35" s="32">
        <f t="shared" si="2"/>
        <v>0</v>
      </c>
      <c r="I35" s="106"/>
      <c r="J35" s="1"/>
      <c r="K35" s="1"/>
    </row>
    <row r="36" spans="1:8" s="3" customFormat="1" ht="41.25" customHeight="1">
      <c r="A36" s="208">
        <v>21</v>
      </c>
      <c r="B36" s="23" t="s">
        <v>119</v>
      </c>
      <c r="C36" s="23" t="s">
        <v>25</v>
      </c>
      <c r="D36" s="191">
        <v>57.5</v>
      </c>
      <c r="E36" s="201"/>
      <c r="F36" s="191"/>
      <c r="G36" s="82"/>
      <c r="H36" s="84">
        <f t="shared" si="2"/>
        <v>0</v>
      </c>
    </row>
    <row r="37" spans="1:11" ht="37.5" customHeight="1">
      <c r="A37" s="230" t="s">
        <v>138</v>
      </c>
      <c r="B37" s="23" t="s">
        <v>120</v>
      </c>
      <c r="C37" s="23" t="s">
        <v>32</v>
      </c>
      <c r="D37" s="191">
        <v>13</v>
      </c>
      <c r="E37" s="201"/>
      <c r="F37" s="191"/>
      <c r="G37" s="79">
        <f>F37/D37</f>
        <v>0</v>
      </c>
      <c r="H37" s="84">
        <f aca="true" t="shared" si="3" ref="H37:H42">F37</f>
        <v>0</v>
      </c>
      <c r="I37" s="1"/>
      <c r="J37" s="1"/>
      <c r="K37" s="1"/>
    </row>
    <row r="38" spans="1:11" ht="37.5" customHeight="1">
      <c r="A38" s="230" t="s">
        <v>66</v>
      </c>
      <c r="B38" s="234" t="s">
        <v>121</v>
      </c>
      <c r="C38" s="243" t="s">
        <v>37</v>
      </c>
      <c r="D38" s="201">
        <v>46</v>
      </c>
      <c r="E38" s="201"/>
      <c r="F38" s="170"/>
      <c r="G38" s="79">
        <f>F38/D38</f>
        <v>0</v>
      </c>
      <c r="H38" s="32">
        <f t="shared" si="3"/>
        <v>0</v>
      </c>
      <c r="I38" s="1"/>
      <c r="J38" s="1"/>
      <c r="K38" s="1"/>
    </row>
    <row r="39" spans="1:8" s="3" customFormat="1" ht="50.25" customHeight="1">
      <c r="A39" s="208">
        <v>24</v>
      </c>
      <c r="B39" s="23" t="s">
        <v>122</v>
      </c>
      <c r="C39" s="23" t="s">
        <v>25</v>
      </c>
      <c r="D39" s="191">
        <v>46</v>
      </c>
      <c r="E39" s="201"/>
      <c r="F39" s="170"/>
      <c r="G39" s="79">
        <f>F39/D39</f>
        <v>0</v>
      </c>
      <c r="H39" s="84">
        <f t="shared" si="3"/>
        <v>0</v>
      </c>
    </row>
    <row r="40" spans="1:8" s="5" customFormat="1" ht="39.75" customHeight="1">
      <c r="A40" s="208">
        <v>25</v>
      </c>
      <c r="B40" s="23" t="s">
        <v>148</v>
      </c>
      <c r="C40" s="23" t="s">
        <v>32</v>
      </c>
      <c r="D40" s="191">
        <v>14.6</v>
      </c>
      <c r="E40" s="201"/>
      <c r="F40" s="191"/>
      <c r="H40" s="84">
        <f t="shared" si="3"/>
        <v>0</v>
      </c>
    </row>
    <row r="41" spans="1:11" ht="55.5" customHeight="1">
      <c r="A41" s="208">
        <v>26</v>
      </c>
      <c r="B41" s="23" t="s">
        <v>531</v>
      </c>
      <c r="C41" s="23" t="s">
        <v>32</v>
      </c>
      <c r="D41" s="191">
        <v>14.6</v>
      </c>
      <c r="E41" s="201"/>
      <c r="F41" s="191"/>
      <c r="G41" s="1"/>
      <c r="H41" s="84">
        <f t="shared" si="3"/>
        <v>0</v>
      </c>
      <c r="I41" s="1"/>
      <c r="J41" s="1"/>
      <c r="K41" s="1"/>
    </row>
    <row r="42" spans="1:8" s="3" customFormat="1" ht="37.5" customHeight="1">
      <c r="A42" s="324" t="s">
        <v>350</v>
      </c>
      <c r="B42" s="325" t="s">
        <v>383</v>
      </c>
      <c r="C42" s="213" t="s">
        <v>32</v>
      </c>
      <c r="D42" s="326">
        <v>14.6</v>
      </c>
      <c r="E42" s="327"/>
      <c r="F42" s="390"/>
      <c r="G42" s="79">
        <f>F42/D42</f>
        <v>0</v>
      </c>
      <c r="H42" s="84">
        <f t="shared" si="3"/>
        <v>0</v>
      </c>
    </row>
    <row r="43" spans="1:11" ht="17.25" customHeight="1">
      <c r="A43" s="80"/>
      <c r="B43" s="315" t="s">
        <v>572</v>
      </c>
      <c r="C43" s="13"/>
      <c r="D43" s="38"/>
      <c r="E43" s="189"/>
      <c r="F43" s="170"/>
      <c r="H43" s="6">
        <f>SUM(H8:H42)/2</f>
        <v>0</v>
      </c>
      <c r="I43" s="82"/>
      <c r="J43" s="1"/>
      <c r="K43" s="1"/>
    </row>
    <row r="44" spans="1:9" s="25" customFormat="1" ht="16.5" customHeight="1">
      <c r="A44" s="208"/>
      <c r="B44" s="23" t="s">
        <v>124</v>
      </c>
      <c r="C44" s="23"/>
      <c r="D44" s="295">
        <v>0.1</v>
      </c>
      <c r="E44" s="201"/>
      <c r="F44" s="170"/>
      <c r="G44" s="24"/>
      <c r="H44" s="294"/>
      <c r="I44" s="55"/>
    </row>
    <row r="45" spans="1:13" s="25" customFormat="1" ht="18.75" customHeight="1">
      <c r="A45" s="208"/>
      <c r="B45" s="23" t="s">
        <v>47</v>
      </c>
      <c r="C45" s="23"/>
      <c r="D45" s="23"/>
      <c r="E45" s="201"/>
      <c r="F45" s="170"/>
      <c r="G45" s="24"/>
      <c r="H45" s="54"/>
      <c r="I45" s="55"/>
      <c r="M45" s="323"/>
    </row>
    <row r="46" spans="1:9" s="25" customFormat="1" ht="23.25" customHeight="1">
      <c r="A46" s="208"/>
      <c r="B46" s="23" t="s">
        <v>23</v>
      </c>
      <c r="C46" s="23"/>
      <c r="D46" s="295">
        <v>0.08</v>
      </c>
      <c r="E46" s="201"/>
      <c r="F46" s="170"/>
      <c r="G46" s="24"/>
      <c r="H46" s="54"/>
      <c r="I46" s="55"/>
    </row>
    <row r="47" spans="1:13" s="4" customFormat="1" ht="13.5" customHeight="1">
      <c r="A47" s="204"/>
      <c r="B47" s="315" t="s">
        <v>572</v>
      </c>
      <c r="C47" s="315"/>
      <c r="D47" s="13"/>
      <c r="E47" s="189"/>
      <c r="F47" s="170"/>
      <c r="G47" s="6"/>
      <c r="H47" s="6"/>
      <c r="I47" s="2"/>
      <c r="M47" s="109"/>
    </row>
    <row r="48" spans="1:11" ht="29.25" customHeight="1">
      <c r="A48" s="204"/>
      <c r="B48" s="23" t="s">
        <v>578</v>
      </c>
      <c r="C48" s="13"/>
      <c r="D48" s="295">
        <v>0.03</v>
      </c>
      <c r="E48" s="13"/>
      <c r="F48" s="208"/>
      <c r="H48" s="6"/>
      <c r="J48" s="1"/>
      <c r="K48" s="1"/>
    </row>
    <row r="49" spans="1:11" ht="15" customHeight="1">
      <c r="A49" s="204"/>
      <c r="B49" s="23" t="s">
        <v>569</v>
      </c>
      <c r="C49" s="13"/>
      <c r="D49" s="13"/>
      <c r="E49" s="13"/>
      <c r="F49" s="208"/>
      <c r="H49" s="6"/>
      <c r="J49" s="1"/>
      <c r="K49" s="1"/>
    </row>
    <row r="50" spans="1:11" s="25" customFormat="1" ht="15.75">
      <c r="A50" s="230"/>
      <c r="B50" s="302" t="s">
        <v>577</v>
      </c>
      <c r="C50" s="302"/>
      <c r="D50" s="328">
        <v>0.18</v>
      </c>
      <c r="E50" s="302"/>
      <c r="F50" s="303"/>
      <c r="G50" s="24"/>
      <c r="H50" s="24"/>
      <c r="I50" s="55"/>
      <c r="J50" s="55"/>
      <c r="K50" s="55"/>
    </row>
    <row r="51" spans="1:11" s="25" customFormat="1" ht="15.75">
      <c r="A51" s="230"/>
      <c r="B51" s="302" t="s">
        <v>569</v>
      </c>
      <c r="C51" s="302"/>
      <c r="D51" s="302"/>
      <c r="E51" s="302"/>
      <c r="F51" s="303"/>
      <c r="G51" s="24"/>
      <c r="H51" s="24"/>
      <c r="I51" s="55"/>
      <c r="J51" s="55"/>
      <c r="K51" s="55"/>
    </row>
  </sheetData>
  <sheetProtection/>
  <autoFilter ref="A7:F47"/>
  <mergeCells count="8">
    <mergeCell ref="A5:A6"/>
    <mergeCell ref="B5:B6"/>
    <mergeCell ref="C5:C6"/>
    <mergeCell ref="E5:F5"/>
    <mergeCell ref="A1:F1"/>
    <mergeCell ref="A2:F2"/>
    <mergeCell ref="A3:F3"/>
    <mergeCell ref="A4:F4"/>
  </mergeCells>
  <printOptions/>
  <pageMargins left="0.4724409448818898" right="0" top="0" bottom="0.3937007874015748" header="0" footer="0"/>
  <pageSetup horizontalDpi="600" verticalDpi="600" orientation="portrait" paperSize="9" r:id="rId1"/>
  <headerFooter>
    <oddFooter>&amp;C&amp;9&amp;A&amp;R&amp;9-&amp;P--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47"/>
  <sheetViews>
    <sheetView view="pageBreakPreview" zoomScale="115" zoomScaleNormal="130" zoomScaleSheetLayoutView="115" zoomScalePageLayoutView="0" workbookViewId="0" topLeftCell="A1">
      <selection activeCell="A2" sqref="A2:F2"/>
    </sheetView>
  </sheetViews>
  <sheetFormatPr defaultColWidth="9.140625" defaultRowHeight="12.75"/>
  <cols>
    <col min="1" max="1" width="4.57421875" style="9" customWidth="1"/>
    <col min="2" max="2" width="44.57421875" style="1" customWidth="1"/>
    <col min="3" max="3" width="6.7109375" style="1" customWidth="1"/>
    <col min="4" max="4" width="8.00390625" style="1" customWidth="1"/>
    <col min="5" max="5" width="6.8515625" style="1" customWidth="1"/>
    <col min="6" max="6" width="9.28125" style="7" customWidth="1"/>
    <col min="7" max="10" width="9.140625" style="1" hidden="1" customWidth="1"/>
    <col min="11" max="12" width="9.140625" style="1" customWidth="1"/>
    <col min="13" max="13" width="5.28125" style="1" customWidth="1"/>
    <col min="14" max="14" width="6.7109375" style="1" customWidth="1"/>
    <col min="15" max="23" width="9.140625" style="1" customWidth="1"/>
    <col min="24" max="16384" width="9.140625" style="1" customWidth="1"/>
  </cols>
  <sheetData>
    <row r="1" spans="1:6" ht="30" customHeight="1">
      <c r="A1" s="349" t="s">
        <v>581</v>
      </c>
      <c r="B1" s="349"/>
      <c r="C1" s="349"/>
      <c r="D1" s="349"/>
      <c r="E1" s="349"/>
      <c r="F1" s="349"/>
    </row>
    <row r="2" spans="1:6" s="25" customFormat="1" ht="18.75" customHeight="1">
      <c r="A2" s="350" t="s">
        <v>592</v>
      </c>
      <c r="B2" s="350"/>
      <c r="C2" s="350"/>
      <c r="D2" s="350"/>
      <c r="E2" s="350"/>
      <c r="F2" s="350"/>
    </row>
    <row r="3" spans="1:11" ht="18" customHeight="1">
      <c r="A3" s="370" t="s">
        <v>108</v>
      </c>
      <c r="B3" s="370"/>
      <c r="C3" s="370"/>
      <c r="D3" s="370"/>
      <c r="E3" s="370"/>
      <c r="F3" s="370"/>
      <c r="G3" s="55"/>
      <c r="H3" s="3"/>
      <c r="I3" s="3"/>
      <c r="J3" s="3"/>
      <c r="K3" s="3"/>
    </row>
    <row r="4" spans="1:6" ht="19.5" customHeight="1" thickBot="1">
      <c r="A4" s="350" t="s">
        <v>152</v>
      </c>
      <c r="B4" s="350"/>
      <c r="C4" s="350"/>
      <c r="D4" s="350"/>
      <c r="E4" s="350"/>
      <c r="F4" s="350"/>
    </row>
    <row r="5" spans="1:6" ht="28.5" customHeight="1">
      <c r="A5" s="353" t="s">
        <v>17</v>
      </c>
      <c r="B5" s="371" t="s">
        <v>18</v>
      </c>
      <c r="C5" s="373" t="s">
        <v>16</v>
      </c>
      <c r="D5" s="293" t="s">
        <v>575</v>
      </c>
      <c r="E5" s="351" t="s">
        <v>14</v>
      </c>
      <c r="F5" s="352"/>
    </row>
    <row r="6" spans="1:6" ht="58.5" customHeight="1">
      <c r="A6" s="354"/>
      <c r="B6" s="372"/>
      <c r="C6" s="374"/>
      <c r="D6" s="8" t="s">
        <v>20</v>
      </c>
      <c r="E6" s="8" t="s">
        <v>19</v>
      </c>
      <c r="F6" s="11" t="s">
        <v>574</v>
      </c>
    </row>
    <row r="7" spans="1:6" s="5" customFormat="1" ht="14.25" customHeight="1" thickBot="1">
      <c r="A7" s="34" t="s">
        <v>21</v>
      </c>
      <c r="B7" s="35">
        <v>3</v>
      </c>
      <c r="C7" s="35">
        <v>4</v>
      </c>
      <c r="D7" s="35">
        <v>6</v>
      </c>
      <c r="E7" s="35">
        <v>7</v>
      </c>
      <c r="F7" s="36">
        <v>8</v>
      </c>
    </row>
    <row r="8" spans="1:9" s="5" customFormat="1" ht="37.5" customHeight="1" thickTop="1">
      <c r="A8" s="272">
        <v>1</v>
      </c>
      <c r="B8" s="37" t="s">
        <v>374</v>
      </c>
      <c r="C8" s="220" t="s">
        <v>44</v>
      </c>
      <c r="D8" s="143">
        <v>1</v>
      </c>
      <c r="E8" s="143"/>
      <c r="F8" s="173"/>
      <c r="H8" s="137">
        <f aca="true" t="shared" si="0" ref="H8:H25">F8</f>
        <v>0</v>
      </c>
      <c r="I8" s="27"/>
    </row>
    <row r="9" spans="1:9" s="5" customFormat="1" ht="37.5" customHeight="1">
      <c r="A9" s="272">
        <v>2</v>
      </c>
      <c r="B9" s="37" t="s">
        <v>375</v>
      </c>
      <c r="C9" s="220" t="s">
        <v>44</v>
      </c>
      <c r="D9" s="143">
        <v>1</v>
      </c>
      <c r="E9" s="143"/>
      <c r="F9" s="173"/>
      <c r="H9" s="137">
        <f t="shared" si="0"/>
        <v>0</v>
      </c>
      <c r="I9" s="27"/>
    </row>
    <row r="10" spans="1:8" s="5" customFormat="1" ht="37.5" customHeight="1">
      <c r="A10" s="273" t="s">
        <v>35</v>
      </c>
      <c r="B10" s="274" t="s">
        <v>378</v>
      </c>
      <c r="C10" s="274" t="s">
        <v>44</v>
      </c>
      <c r="D10" s="275">
        <v>2</v>
      </c>
      <c r="E10" s="276"/>
      <c r="F10" s="277"/>
      <c r="H10" s="137">
        <f t="shared" si="0"/>
        <v>0</v>
      </c>
    </row>
    <row r="11" spans="1:9" s="5" customFormat="1" ht="34.5" customHeight="1">
      <c r="A11" s="219" t="s">
        <v>36</v>
      </c>
      <c r="B11" s="37" t="s">
        <v>532</v>
      </c>
      <c r="C11" s="220" t="s">
        <v>44</v>
      </c>
      <c r="D11" s="143">
        <v>2</v>
      </c>
      <c r="E11" s="143"/>
      <c r="F11" s="173"/>
      <c r="H11" s="137">
        <f t="shared" si="0"/>
        <v>0</v>
      </c>
      <c r="I11" s="27"/>
    </row>
    <row r="12" spans="1:9" s="48" customFormat="1" ht="37.5" customHeight="1">
      <c r="A12" s="278">
        <v>5</v>
      </c>
      <c r="B12" s="37" t="s">
        <v>380</v>
      </c>
      <c r="C12" s="258" t="s">
        <v>28</v>
      </c>
      <c r="D12" s="143">
        <v>1</v>
      </c>
      <c r="E12" s="143"/>
      <c r="F12" s="173"/>
      <c r="H12" s="137">
        <f t="shared" si="0"/>
        <v>0</v>
      </c>
      <c r="I12" s="52"/>
    </row>
    <row r="13" spans="1:9" s="5" customFormat="1" ht="39.75" customHeight="1">
      <c r="A13" s="219" t="s">
        <v>46</v>
      </c>
      <c r="B13" s="37" t="s">
        <v>376</v>
      </c>
      <c r="C13" s="220" t="s">
        <v>44</v>
      </c>
      <c r="D13" s="143">
        <v>2</v>
      </c>
      <c r="E13" s="143"/>
      <c r="F13" s="173"/>
      <c r="H13" s="137">
        <f t="shared" si="0"/>
        <v>0</v>
      </c>
      <c r="I13" s="27"/>
    </row>
    <row r="14" spans="1:9" s="5" customFormat="1" ht="37.5" customHeight="1">
      <c r="A14" s="219" t="s">
        <v>27</v>
      </c>
      <c r="B14" s="37" t="s">
        <v>379</v>
      </c>
      <c r="C14" s="220" t="s">
        <v>44</v>
      </c>
      <c r="D14" s="143">
        <f>D15+D16</f>
        <v>2</v>
      </c>
      <c r="E14" s="143"/>
      <c r="F14" s="173"/>
      <c r="H14" s="137">
        <f t="shared" si="0"/>
        <v>0</v>
      </c>
      <c r="I14" s="27"/>
    </row>
    <row r="15" spans="1:8" s="2" customFormat="1" ht="13.5" customHeight="1">
      <c r="A15" s="39"/>
      <c r="B15" s="19" t="s">
        <v>533</v>
      </c>
      <c r="C15" s="53" t="s">
        <v>44</v>
      </c>
      <c r="D15" s="223">
        <v>1</v>
      </c>
      <c r="E15" s="92"/>
      <c r="F15" s="184"/>
      <c r="H15" s="137">
        <f t="shared" si="0"/>
        <v>0</v>
      </c>
    </row>
    <row r="16" spans="1:8" s="2" customFormat="1" ht="13.5" customHeight="1">
      <c r="A16" s="31"/>
      <c r="B16" s="13" t="s">
        <v>534</v>
      </c>
      <c r="C16" s="16" t="s">
        <v>44</v>
      </c>
      <c r="D16" s="33">
        <v>1</v>
      </c>
      <c r="E16" s="43"/>
      <c r="F16" s="184"/>
      <c r="H16" s="137">
        <f t="shared" si="0"/>
        <v>0</v>
      </c>
    </row>
    <row r="17" spans="1:9" s="5" customFormat="1" ht="37.5" customHeight="1">
      <c r="A17" s="219" t="s">
        <v>45</v>
      </c>
      <c r="B17" s="37" t="s">
        <v>377</v>
      </c>
      <c r="C17" s="220" t="s">
        <v>39</v>
      </c>
      <c r="D17" s="143">
        <v>14</v>
      </c>
      <c r="E17" s="143"/>
      <c r="F17" s="173"/>
      <c r="H17" s="137">
        <f t="shared" si="0"/>
        <v>0</v>
      </c>
      <c r="I17" s="27"/>
    </row>
    <row r="18" spans="1:9" s="5" customFormat="1" ht="37.5" customHeight="1">
      <c r="A18" s="219" t="s">
        <v>80</v>
      </c>
      <c r="B18" s="37" t="s">
        <v>372</v>
      </c>
      <c r="C18" s="220" t="s">
        <v>39</v>
      </c>
      <c r="D18" s="143">
        <f>SUM(D19:D22)</f>
        <v>20</v>
      </c>
      <c r="E18" s="143"/>
      <c r="F18" s="173"/>
      <c r="H18" s="137">
        <f t="shared" si="0"/>
        <v>0</v>
      </c>
      <c r="I18" s="27"/>
    </row>
    <row r="19" spans="1:8" s="4" customFormat="1" ht="13.5" customHeight="1">
      <c r="A19" s="39"/>
      <c r="B19" s="19" t="s">
        <v>471</v>
      </c>
      <c r="C19" s="53" t="s">
        <v>41</v>
      </c>
      <c r="D19" s="223">
        <v>4</v>
      </c>
      <c r="E19" s="92"/>
      <c r="F19" s="184"/>
      <c r="H19" s="137">
        <f t="shared" si="0"/>
        <v>0</v>
      </c>
    </row>
    <row r="20" spans="1:8" s="2" customFormat="1" ht="13.5" customHeight="1">
      <c r="A20" s="31"/>
      <c r="B20" s="13" t="s">
        <v>472</v>
      </c>
      <c r="C20" s="16" t="s">
        <v>41</v>
      </c>
      <c r="D20" s="223">
        <v>4</v>
      </c>
      <c r="E20" s="92"/>
      <c r="F20" s="184"/>
      <c r="H20" s="137">
        <f t="shared" si="0"/>
        <v>0</v>
      </c>
    </row>
    <row r="21" spans="1:8" s="2" customFormat="1" ht="13.5" customHeight="1">
      <c r="A21" s="31"/>
      <c r="B21" s="13" t="s">
        <v>473</v>
      </c>
      <c r="C21" s="16" t="s">
        <v>41</v>
      </c>
      <c r="D21" s="223">
        <v>8</v>
      </c>
      <c r="E21" s="92"/>
      <c r="F21" s="184"/>
      <c r="H21" s="137">
        <f t="shared" si="0"/>
        <v>0</v>
      </c>
    </row>
    <row r="22" spans="1:8" s="2" customFormat="1" ht="13.5" customHeight="1">
      <c r="A22" s="31"/>
      <c r="B22" s="13" t="s">
        <v>474</v>
      </c>
      <c r="C22" s="16" t="s">
        <v>41</v>
      </c>
      <c r="D22" s="223">
        <v>4</v>
      </c>
      <c r="E22" s="92"/>
      <c r="F22" s="184"/>
      <c r="H22" s="137">
        <f t="shared" si="0"/>
        <v>0</v>
      </c>
    </row>
    <row r="23" spans="1:8" s="5" customFormat="1" ht="36" customHeight="1">
      <c r="A23" s="219" t="s">
        <v>43</v>
      </c>
      <c r="B23" s="37" t="s">
        <v>103</v>
      </c>
      <c r="C23" s="220" t="s">
        <v>41</v>
      </c>
      <c r="D23" s="143">
        <v>16</v>
      </c>
      <c r="E23" s="143"/>
      <c r="F23" s="173"/>
      <c r="G23" s="6"/>
      <c r="H23" s="137">
        <f t="shared" si="0"/>
        <v>0</v>
      </c>
    </row>
    <row r="24" spans="1:9" s="120" customFormat="1" ht="47.25" customHeight="1">
      <c r="A24" s="219" t="s">
        <v>72</v>
      </c>
      <c r="B24" s="37" t="s">
        <v>535</v>
      </c>
      <c r="C24" s="220" t="s">
        <v>28</v>
      </c>
      <c r="D24" s="143">
        <f>SUM(D25:D30)</f>
        <v>20</v>
      </c>
      <c r="E24" s="143"/>
      <c r="F24" s="173"/>
      <c r="H24" s="137">
        <f t="shared" si="0"/>
        <v>0</v>
      </c>
      <c r="I24" s="50"/>
    </row>
    <row r="25" spans="1:16" s="2" customFormat="1" ht="13.5" customHeight="1">
      <c r="A25" s="39"/>
      <c r="B25" s="13" t="s">
        <v>477</v>
      </c>
      <c r="C25" s="16" t="s">
        <v>28</v>
      </c>
      <c r="D25" s="33">
        <v>5</v>
      </c>
      <c r="E25" s="43"/>
      <c r="F25" s="184"/>
      <c r="H25" s="137">
        <f t="shared" si="0"/>
        <v>0</v>
      </c>
      <c r="O25" s="10"/>
      <c r="P25" s="10"/>
    </row>
    <row r="26" spans="1:8" s="2" customFormat="1" ht="13.5" customHeight="1">
      <c r="A26" s="31"/>
      <c r="B26" s="13" t="s">
        <v>536</v>
      </c>
      <c r="C26" s="16" t="s">
        <v>28</v>
      </c>
      <c r="D26" s="33">
        <v>9</v>
      </c>
      <c r="E26" s="91"/>
      <c r="F26" s="184"/>
      <c r="H26" s="137">
        <f aca="true" t="shared" si="1" ref="H26:H37">F26</f>
        <v>0</v>
      </c>
    </row>
    <row r="27" spans="1:8" s="2" customFormat="1" ht="13.5" customHeight="1">
      <c r="A27" s="31"/>
      <c r="B27" s="13" t="s">
        <v>537</v>
      </c>
      <c r="C27" s="16" t="s">
        <v>28</v>
      </c>
      <c r="D27" s="33">
        <v>2</v>
      </c>
      <c r="E27" s="91"/>
      <c r="F27" s="184"/>
      <c r="H27" s="137">
        <f t="shared" si="1"/>
        <v>0</v>
      </c>
    </row>
    <row r="28" spans="1:8" s="2" customFormat="1" ht="15.75" customHeight="1">
      <c r="A28" s="31"/>
      <c r="B28" s="13" t="s">
        <v>104</v>
      </c>
      <c r="C28" s="16" t="s">
        <v>28</v>
      </c>
      <c r="D28" s="33">
        <v>2</v>
      </c>
      <c r="E28" s="43"/>
      <c r="F28" s="184"/>
      <c r="H28" s="137">
        <f t="shared" si="1"/>
        <v>0</v>
      </c>
    </row>
    <row r="29" spans="1:8" s="2" customFormat="1" ht="15.75" customHeight="1">
      <c r="A29" s="31"/>
      <c r="B29" s="13" t="s">
        <v>538</v>
      </c>
      <c r="C29" s="16" t="s">
        <v>28</v>
      </c>
      <c r="D29" s="33">
        <v>1</v>
      </c>
      <c r="E29" s="43"/>
      <c r="F29" s="184"/>
      <c r="H29" s="137">
        <f t="shared" si="1"/>
        <v>0</v>
      </c>
    </row>
    <row r="30" spans="1:8" s="2" customFormat="1" ht="18" customHeight="1">
      <c r="A30" s="31"/>
      <c r="B30" s="13" t="s">
        <v>539</v>
      </c>
      <c r="C30" s="16" t="s">
        <v>28</v>
      </c>
      <c r="D30" s="33">
        <v>1</v>
      </c>
      <c r="E30" s="43"/>
      <c r="F30" s="184"/>
      <c r="H30" s="137">
        <f t="shared" si="1"/>
        <v>0</v>
      </c>
    </row>
    <row r="31" spans="1:9" s="46" customFormat="1" ht="37.5" customHeight="1">
      <c r="A31" s="219" t="s">
        <v>73</v>
      </c>
      <c r="B31" s="37" t="s">
        <v>373</v>
      </c>
      <c r="C31" s="220" t="s">
        <v>28</v>
      </c>
      <c r="D31" s="143">
        <f>SUM(D32:D34)</f>
        <v>13</v>
      </c>
      <c r="E31" s="143"/>
      <c r="F31" s="173"/>
      <c r="G31" s="6"/>
      <c r="H31" s="137">
        <f t="shared" si="1"/>
        <v>0</v>
      </c>
      <c r="I31" s="140"/>
    </row>
    <row r="32" spans="1:8" s="2" customFormat="1" ht="15.75" customHeight="1">
      <c r="A32" s="39"/>
      <c r="B32" s="19" t="s">
        <v>540</v>
      </c>
      <c r="C32" s="53" t="s">
        <v>28</v>
      </c>
      <c r="D32" s="223">
        <v>7</v>
      </c>
      <c r="E32" s="92"/>
      <c r="F32" s="184"/>
      <c r="H32" s="137">
        <f t="shared" si="1"/>
        <v>0</v>
      </c>
    </row>
    <row r="33" spans="1:8" s="2" customFormat="1" ht="15.75" customHeight="1">
      <c r="A33" s="87"/>
      <c r="B33" s="13" t="s">
        <v>510</v>
      </c>
      <c r="C33" s="16" t="s">
        <v>28</v>
      </c>
      <c r="D33" s="33">
        <v>5</v>
      </c>
      <c r="E33" s="43"/>
      <c r="F33" s="184"/>
      <c r="H33" s="137">
        <f t="shared" si="1"/>
        <v>0</v>
      </c>
    </row>
    <row r="34" spans="1:8" s="2" customFormat="1" ht="15.75" customHeight="1">
      <c r="A34" s="87"/>
      <c r="B34" s="13" t="s">
        <v>541</v>
      </c>
      <c r="C34" s="16" t="s">
        <v>28</v>
      </c>
      <c r="D34" s="33">
        <v>1</v>
      </c>
      <c r="E34" s="43"/>
      <c r="F34" s="184"/>
      <c r="H34" s="137">
        <f t="shared" si="1"/>
        <v>0</v>
      </c>
    </row>
    <row r="35" spans="1:9" s="5" customFormat="1" ht="37.5" customHeight="1">
      <c r="A35" s="272">
        <v>13</v>
      </c>
      <c r="B35" s="37" t="s">
        <v>105</v>
      </c>
      <c r="C35" s="220" t="s">
        <v>28</v>
      </c>
      <c r="D35" s="143">
        <v>4</v>
      </c>
      <c r="E35" s="143"/>
      <c r="F35" s="173"/>
      <c r="H35" s="137">
        <f t="shared" si="1"/>
        <v>0</v>
      </c>
      <c r="I35" s="141"/>
    </row>
    <row r="36" spans="1:9" s="5" customFormat="1" ht="37.5" customHeight="1">
      <c r="A36" s="272">
        <v>14</v>
      </c>
      <c r="B36" s="37" t="s">
        <v>106</v>
      </c>
      <c r="C36" s="220" t="s">
        <v>44</v>
      </c>
      <c r="D36" s="143">
        <v>5</v>
      </c>
      <c r="E36" s="143"/>
      <c r="F36" s="173"/>
      <c r="H36" s="137">
        <f t="shared" si="1"/>
        <v>0</v>
      </c>
      <c r="I36" s="141"/>
    </row>
    <row r="37" spans="1:9" s="4" customFormat="1" ht="33.75" customHeight="1">
      <c r="A37" s="272">
        <v>15</v>
      </c>
      <c r="B37" s="37" t="s">
        <v>107</v>
      </c>
      <c r="C37" s="220" t="s">
        <v>24</v>
      </c>
      <c r="D37" s="143">
        <v>1</v>
      </c>
      <c r="E37" s="92"/>
      <c r="F37" s="173"/>
      <c r="H37" s="137">
        <f t="shared" si="1"/>
        <v>0</v>
      </c>
      <c r="I37" s="142"/>
    </row>
    <row r="38" spans="1:8" ht="19.5" customHeight="1">
      <c r="A38" s="80"/>
      <c r="B38" s="23" t="s">
        <v>30</v>
      </c>
      <c r="C38" s="16"/>
      <c r="D38" s="43"/>
      <c r="E38" s="43"/>
      <c r="F38" s="217"/>
      <c r="H38" s="61">
        <f>SUM(H8:H37)/2</f>
        <v>0</v>
      </c>
    </row>
    <row r="39" spans="1:6" s="25" customFormat="1" ht="19.5" customHeight="1">
      <c r="A39" s="208"/>
      <c r="B39" s="23" t="s">
        <v>33</v>
      </c>
      <c r="C39" s="292"/>
      <c r="D39" s="292">
        <v>0.12</v>
      </c>
      <c r="E39" s="170"/>
      <c r="F39" s="217"/>
    </row>
    <row r="40" spans="1:6" s="25" customFormat="1" ht="19.5" customHeight="1">
      <c r="A40" s="208"/>
      <c r="B40" s="23" t="s">
        <v>29</v>
      </c>
      <c r="C40" s="26"/>
      <c r="D40" s="26"/>
      <c r="E40" s="170"/>
      <c r="F40" s="217"/>
    </row>
    <row r="41" spans="1:6" s="25" customFormat="1" ht="19.5" customHeight="1">
      <c r="A41" s="208"/>
      <c r="B41" s="23" t="s">
        <v>23</v>
      </c>
      <c r="C41" s="26"/>
      <c r="D41" s="292">
        <v>0.08</v>
      </c>
      <c r="E41" s="170"/>
      <c r="F41" s="217"/>
    </row>
    <row r="42" spans="1:6" s="4" customFormat="1" ht="21.75" customHeight="1">
      <c r="A42" s="204"/>
      <c r="B42" s="23" t="s">
        <v>572</v>
      </c>
      <c r="C42" s="210"/>
      <c r="D42" s="16"/>
      <c r="E42" s="43"/>
      <c r="F42" s="217"/>
    </row>
    <row r="43" spans="1:6" ht="10.5" customHeight="1">
      <c r="A43" s="204"/>
      <c r="B43" s="23" t="s">
        <v>578</v>
      </c>
      <c r="C43" s="13"/>
      <c r="D43" s="295">
        <v>0.03</v>
      </c>
      <c r="E43" s="13"/>
      <c r="F43" s="208"/>
    </row>
    <row r="44" spans="1:6" ht="18" customHeight="1">
      <c r="A44" s="204"/>
      <c r="B44" s="23" t="s">
        <v>569</v>
      </c>
      <c r="C44" s="13"/>
      <c r="D44" s="13"/>
      <c r="E44" s="13"/>
      <c r="F44" s="208"/>
    </row>
    <row r="45" spans="1:6" s="25" customFormat="1" ht="15.75">
      <c r="A45" s="230"/>
      <c r="B45" s="302" t="s">
        <v>577</v>
      </c>
      <c r="C45" s="302"/>
      <c r="D45" s="328">
        <v>0.18</v>
      </c>
      <c r="E45" s="302"/>
      <c r="F45" s="303"/>
    </row>
    <row r="46" spans="1:6" s="25" customFormat="1" ht="15.75">
      <c r="A46" s="230"/>
      <c r="B46" s="302" t="s">
        <v>569</v>
      </c>
      <c r="C46" s="302"/>
      <c r="D46" s="302"/>
      <c r="E46" s="302"/>
      <c r="F46" s="303"/>
    </row>
    <row r="47" spans="1:6" ht="15.75">
      <c r="A47" s="204"/>
      <c r="B47" s="299"/>
      <c r="C47" s="299"/>
      <c r="D47" s="299"/>
      <c r="E47" s="299"/>
      <c r="F47" s="305"/>
    </row>
  </sheetData>
  <sheetProtection/>
  <autoFilter ref="A7:F42"/>
  <mergeCells count="8">
    <mergeCell ref="A4:F4"/>
    <mergeCell ref="A1:F1"/>
    <mergeCell ref="A2:F2"/>
    <mergeCell ref="A3:F3"/>
    <mergeCell ref="C5:C6"/>
    <mergeCell ref="E5:F5"/>
    <mergeCell ref="A5:A6"/>
    <mergeCell ref="B5:B6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&amp;C&amp;9&amp;A&amp;R&amp;8-&amp;P--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GIACH</dc:creator>
  <cp:keywords/>
  <dc:description/>
  <cp:lastModifiedBy>User</cp:lastModifiedBy>
  <cp:lastPrinted>2021-07-13T06:23:50Z</cp:lastPrinted>
  <dcterms:created xsi:type="dcterms:W3CDTF">1996-10-14T23:33:28Z</dcterms:created>
  <dcterms:modified xsi:type="dcterms:W3CDTF">2021-07-16T17:05:36Z</dcterms:modified>
  <cp:category/>
  <cp:version/>
  <cp:contentType/>
  <cp:contentStatus/>
</cp:coreProperties>
</file>