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240" windowHeight="12300" tabRatio="948" activeTab="1"/>
  </bookViews>
  <sheets>
    <sheet name="1-1" sheetId="6" r:id="rId1"/>
    <sheet name="1-2" sheetId="43" r:id="rId2"/>
    <sheet name="1-3" sheetId="42" r:id="rId3"/>
    <sheet name="1-4-" sheetId="41" r:id="rId4"/>
    <sheet name="1-5" sheetId="47" r:id="rId5"/>
    <sheet name="1-6" sheetId="4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gu9">#REF!</definedName>
    <definedName name="_gfh23">#REF!</definedName>
    <definedName name="_ggg6">#REF!</definedName>
    <definedName name="_gtf5">#REF!</definedName>
    <definedName name="_hgf665">#REF!</definedName>
    <definedName name="_hgh55">#REF!</definedName>
    <definedName name="_hhh2">'[1]x r '!#REF!</definedName>
    <definedName name="_hjk4">#REF!</definedName>
    <definedName name="_ijo45">'[2]x2,3'!#REF!</definedName>
    <definedName name="_iuy98">#REF!</definedName>
    <definedName name="_jim56">#REF!</definedName>
    <definedName name="_jk45">#REF!</definedName>
    <definedName name="_jnb1">#REF!</definedName>
    <definedName name="_kij4">#REF!</definedName>
    <definedName name="_lo3">#REF!</definedName>
    <definedName name="_mj56">#REF!</definedName>
    <definedName name="_oil36">#REF!</definedName>
    <definedName name="_okm44">#REF!</definedName>
    <definedName name="_opl321">#REF!</definedName>
    <definedName name="_pm2">#REF!</definedName>
    <definedName name="_po69">#REF!</definedName>
    <definedName name="_poi54">#REF!</definedName>
    <definedName name="_ppp3">#REF!</definedName>
    <definedName name="_ppp9">#REF!</definedName>
    <definedName name="_tre589">#REF!</definedName>
    <definedName name="_ty859">#REF!</definedName>
    <definedName name="_uio2">'[2]x2,3'!#REF!</definedName>
    <definedName name="_yu621">'[2]x2,3'!#REF!</definedName>
    <definedName name="_xlnm._FilterDatabase" localSheetId="0" hidden="1">'1-1'!$A$6:$H$172</definedName>
    <definedName name="_xlnm._FilterDatabase" localSheetId="2" hidden="1">'1-3'!$A$4:$H$25</definedName>
    <definedName name="_xlnm._FilterDatabase" localSheetId="3" hidden="1">'1-4-'!$A$5:$J$39</definedName>
    <definedName name="_xlnm._FilterDatabase" localSheetId="4" hidden="1">'1-5'!$A$5:$Q$82</definedName>
    <definedName name="aaaa">#REF!</definedName>
    <definedName name="aaaa12">#REF!</definedName>
    <definedName name="adin">#REF!</definedName>
    <definedName name="adlp">#REF!</definedName>
    <definedName name="asdz">#REF!</definedName>
    <definedName name="ati">#REF!</definedName>
    <definedName name="bbbb4">#REF!</definedName>
    <definedName name="bbbbbb">#REF!</definedName>
    <definedName name="bnj">'[2]x2,3'!#REF!</definedName>
    <definedName name="bnmk">[3]niveloba!#REF!</definedName>
    <definedName name="bytl">#REF!</definedName>
    <definedName name="cftslp">#REF!</definedName>
    <definedName name="cxra">#REF!</definedName>
    <definedName name="desz">'[2]x2,3'!#REF!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F22345u">#REF!</definedName>
    <definedName name="fds">#REF!</definedName>
    <definedName name="ffff474875">#REF!</definedName>
    <definedName name="ffff5">#REF!</definedName>
    <definedName name="fgdm">#REF!</definedName>
    <definedName name="frgtyrter">#REF!</definedName>
    <definedName name="fvb">#REF!</definedName>
    <definedName name="fxza">#REF!</definedName>
    <definedName name="gfd">'[4]res ur'!#REF!</definedName>
    <definedName name="gfds">#REF!</definedName>
    <definedName name="gfdsaxcvvbnm">'[2]x2,3'!#REF!</definedName>
    <definedName name="gfhy56">#REF!</definedName>
    <definedName name="ghbca">#REF!</definedName>
    <definedName name="ghjkl">#REF!</definedName>
    <definedName name="gtfd">'[2]x2,3'!#REF!</definedName>
    <definedName name="gyth3">#REF!</definedName>
    <definedName name="gytjk">#REF!</definedName>
    <definedName name="hazxc">#REF!</definedName>
    <definedName name="hbpl">#REF!</definedName>
    <definedName name="hgfd">#REF!</definedName>
    <definedName name="hgfds23">#REF!</definedName>
    <definedName name="hgfv">#REF!</definedName>
    <definedName name="hgv">#REF!</definedName>
    <definedName name="hhhh555">#REF!</definedName>
    <definedName name="hhhh74">#REF!</definedName>
    <definedName name="hjka">#REF!</definedName>
    <definedName name="hjkl32">#REF!</definedName>
    <definedName name="hju">#REF!</definedName>
    <definedName name="hnbg">#REF!</definedName>
    <definedName name="hori1">#REF!</definedName>
    <definedName name="huy">'[2]x2,3'!#REF!</definedName>
    <definedName name="huyg32">#REF!</definedName>
    <definedName name="hytrew">#REF!</definedName>
    <definedName name="ihl">#REF!</definedName>
    <definedName name="ijuhg">#REF!</definedName>
    <definedName name="iuop">#REF!</definedName>
    <definedName name="iuy">'[2]x2,3'!#REF!</definedName>
    <definedName name="jhg">#REF!</definedName>
    <definedName name="jhgf">#REF!</definedName>
    <definedName name="jhgfd">#REF!</definedName>
    <definedName name="jhm">#REF!</definedName>
    <definedName name="jilo">#REF!</definedName>
    <definedName name="jjjjj1">#REF!</definedName>
    <definedName name="jjjjj1kkk1">#REF!</definedName>
    <definedName name="jki">#REF!</definedName>
    <definedName name="juhg">#REF!</definedName>
    <definedName name="juhg02">#REF!</definedName>
    <definedName name="juytgb">#REF!</definedName>
    <definedName name="k">#REF!</definedName>
    <definedName name="kaqw">#REF!</definedName>
    <definedName name="kbvc">#REF!</definedName>
    <definedName name="khuy">#REF!</definedName>
    <definedName name="kij">#REF!</definedName>
    <definedName name="kijh">#REF!</definedName>
    <definedName name="kijhg">'[2]x2,3'!#REF!</definedName>
    <definedName name="kik">#REF!</definedName>
    <definedName name="kioa">#REF!</definedName>
    <definedName name="kiojh">#REF!</definedName>
    <definedName name="kiuj362">'[5]x1 (5)'!#REF!</definedName>
    <definedName name="kiuy">#REF!</definedName>
    <definedName name="kjh">'[2]x2,3'!#REF!</definedName>
    <definedName name="KJHG">#REF!</definedName>
    <definedName name="kjhgf">#REF!</definedName>
    <definedName name="kjhq">#REF!</definedName>
    <definedName name="kjio">#REF!</definedName>
    <definedName name="kjop">#REF!</definedName>
    <definedName name="kjse">#REF!</definedName>
    <definedName name="kjuhg">#REF!</definedName>
    <definedName name="kkkk55">#REF!</definedName>
    <definedName name="kkkm">#REF!</definedName>
    <definedName name="kkl">#REF!</definedName>
    <definedName name="kl">#REF!</definedName>
    <definedName name="klmn">#REF!</definedName>
    <definedName name="kloint">#REF!</definedName>
    <definedName name="klop">#REF!</definedName>
    <definedName name="kls">#REF!</definedName>
    <definedName name="km">[3]niveloba!#REF!</definedName>
    <definedName name="kmb">#REF!</definedName>
    <definedName name="kmjm">#REF!</definedName>
    <definedName name="kmn">#REF!</definedName>
    <definedName name="knhyb">#REF!</definedName>
    <definedName name="kopw">#REF!</definedName>
    <definedName name="kot">[3]niveloba!#REF!</definedName>
    <definedName name="kp">[3]niveloba!#REF!</definedName>
    <definedName name="ks">#REF!</definedName>
    <definedName name="ksael">#REF!</definedName>
    <definedName name="kx">[6]niveloba!#REF!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h">#REF!</definedName>
    <definedName name="lkjh545">#REF!</definedName>
    <definedName name="lkjhb1">#REF!</definedName>
    <definedName name="lkjjhh">#REF!</definedName>
    <definedName name="llll54">#REF!</definedName>
    <definedName name="llll555">#REF!</definedName>
    <definedName name="LMBVCX">#REF!</definedName>
    <definedName name="lmuioa">#REF!</definedName>
    <definedName name="lmutaz">#REF!</definedName>
    <definedName name="loiu">#REF!</definedName>
    <definedName name="lok">#REF!</definedName>
    <definedName name="lokj">#REF!</definedName>
    <definedName name="lomj">'[2]x2,3'!#REF!</definedName>
    <definedName name="lomz">#REF!</definedName>
    <definedName name="lpo">#REF!</definedName>
    <definedName name="lpoki">#REF!</definedName>
    <definedName name="lqat">#REF!</definedName>
    <definedName name="lzo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mmm13">#REF!</definedName>
    <definedName name="mmn">'[2]x2,3'!#REF!</definedName>
    <definedName name="mnbnv">#REF!</definedName>
    <definedName name="more">#REF!</definedName>
    <definedName name="mrewa">#REF!</definedName>
    <definedName name="nnnn88">#REF!</definedName>
    <definedName name="nuaq">#REF!</definedName>
    <definedName name="o">#REF!</definedName>
    <definedName name="oiuy">#REF!</definedName>
    <definedName name="okil">#REF!</definedName>
    <definedName name="olm">#REF!</definedName>
    <definedName name="ooii">#REF!</definedName>
    <definedName name="oooo6">#REF!</definedName>
    <definedName name="ooooooii">#REF!</definedName>
    <definedName name="opl">#REF!</definedName>
    <definedName name="opuyu">#REF!</definedName>
    <definedName name="otxi">#REF!</definedName>
    <definedName name="pazxs">#REF!</definedName>
    <definedName name="pi">#REF!</definedName>
    <definedName name="pirveli">#REF!</definedName>
    <definedName name="pkoi">'[2]x2,3'!#REF!</definedName>
    <definedName name="plmz">#REF!</definedName>
    <definedName name="poi">#REF!</definedName>
    <definedName name="poiu">'[1]x r '!#REF!</definedName>
    <definedName name="poiuy">#REF!</definedName>
    <definedName name="poli">#REF!</definedName>
    <definedName name="polkijnmbg">#REF!</definedName>
    <definedName name="ppp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xu">#REF!</definedName>
    <definedName name="sdxza">#REF!</definedName>
    <definedName name="svidi">#REF!</definedName>
    <definedName name="tea">#REF!</definedName>
    <definedName name="tertmeti">#REF!</definedName>
    <definedName name="tormeti">#REF!</definedName>
    <definedName name="tri">#REF!</definedName>
    <definedName name="tytu">'[2]x2,3'!#REF!</definedName>
    <definedName name="ubez">#REF!</definedName>
    <definedName name="uiyv">#REF!</definedName>
    <definedName name="uuuu4">#REF!</definedName>
    <definedName name="uyt">#REF!</definedName>
    <definedName name="uytn">#REF!</definedName>
    <definedName name="uyuy321">#REF!</definedName>
    <definedName name="vbcx">#REF!</definedName>
    <definedName name="xdrt">#REF!</definedName>
    <definedName name="xuti">#REF!</definedName>
    <definedName name="xxcv">[3]niveloba!#REF!</definedName>
    <definedName name="ytui458">'[5]x1 (5)'!#REF!</definedName>
    <definedName name="yui56">#REF!</definedName>
    <definedName name="yyyy333">#REF!</definedName>
    <definedName name="zzzz444">#REF!</definedName>
    <definedName name="лллл">'[2]x2,3'!#REF!</definedName>
    <definedName name="_xlnm.Print_Area" localSheetId="0">'1-1'!$A$1:$G$176</definedName>
    <definedName name="_xlnm.Print_Area" localSheetId="1">'1-2'!$A$1:$F$44</definedName>
    <definedName name="_xlnm.Print_Area" localSheetId="4">'1-5'!$A$1:$G$87</definedName>
    <definedName name="_xlnm.Print_Area" localSheetId="5">'1-6'!$A$1:$G$68</definedName>
    <definedName name="ыыыы">#REF!</definedName>
  </definedNames>
  <calcPr calcId="145621"/>
</workbook>
</file>

<file path=xl/calcChain.xml><?xml version="1.0" encoding="utf-8"?>
<calcChain xmlns="http://schemas.openxmlformats.org/spreadsheetml/2006/main">
  <c r="E12" i="41" l="1"/>
  <c r="E10" i="41"/>
  <c r="E11" i="41"/>
  <c r="E76" i="6" l="1"/>
  <c r="E77" i="6"/>
  <c r="E36" i="46" l="1"/>
  <c r="E164" i="6" l="1"/>
  <c r="E30" i="6" l="1"/>
  <c r="E28" i="6"/>
  <c r="E27" i="6"/>
  <c r="E25" i="6"/>
  <c r="E29" i="6" l="1"/>
  <c r="E147" i="6" l="1"/>
  <c r="E91" i="6" l="1"/>
  <c r="E7" i="6" l="1"/>
  <c r="E8" i="6" l="1"/>
  <c r="E165" i="6"/>
  <c r="E22" i="6" l="1"/>
  <c r="E18" i="6"/>
  <c r="E17" i="6"/>
  <c r="E11" i="6"/>
  <c r="E15" i="6"/>
  <c r="E23" i="6" l="1"/>
  <c r="E12" i="6"/>
  <c r="E9" i="6"/>
  <c r="E90" i="6"/>
  <c r="E87" i="6"/>
  <c r="E86" i="6"/>
  <c r="E85" i="6"/>
  <c r="E84" i="6"/>
  <c r="E83" i="6"/>
  <c r="E13" i="6" l="1"/>
  <c r="E89" i="6"/>
  <c r="E98" i="6"/>
  <c r="E94" i="6"/>
  <c r="E61" i="6"/>
  <c r="E125" i="6"/>
  <c r="E123" i="6"/>
  <c r="E122" i="6"/>
  <c r="E121" i="6"/>
  <c r="E133" i="6"/>
  <c r="E132" i="6"/>
  <c r="E130" i="6"/>
  <c r="E129" i="6"/>
  <c r="E128" i="6"/>
  <c r="E127" i="6"/>
  <c r="E136" i="6"/>
  <c r="E135" i="6"/>
  <c r="E109" i="6"/>
  <c r="E107" i="6"/>
  <c r="E106" i="6"/>
  <c r="E105" i="6"/>
  <c r="E143" i="6"/>
  <c r="E144" i="6"/>
  <c r="E141" i="6"/>
  <c r="E81" i="6"/>
  <c r="E71" i="6"/>
  <c r="E65" i="6"/>
  <c r="E72" i="6" l="1"/>
  <c r="E145" i="6"/>
  <c r="E100" i="6"/>
  <c r="E73" i="6"/>
  <c r="E63" i="6" l="1"/>
  <c r="E19" i="6" l="1"/>
  <c r="E26" i="6"/>
  <c r="E20" i="6" l="1"/>
  <c r="E21" i="6"/>
  <c r="E74" i="47" l="1"/>
  <c r="E45" i="47"/>
  <c r="E26" i="47"/>
  <c r="E53" i="46" l="1"/>
  <c r="E46" i="6" l="1"/>
  <c r="E50" i="6"/>
  <c r="E59" i="6"/>
  <c r="E57" i="6"/>
  <c r="E43" i="6"/>
  <c r="E41" i="6"/>
  <c r="E40" i="6"/>
  <c r="E39" i="6"/>
  <c r="E45" i="6" l="1"/>
  <c r="E54" i="6"/>
  <c r="E36" i="6"/>
  <c r="E35" i="6"/>
  <c r="E101" i="6" l="1"/>
  <c r="E79" i="6"/>
  <c r="E80" i="6"/>
  <c r="E52" i="6"/>
  <c r="A78" i="6"/>
  <c r="E38" i="6" l="1"/>
  <c r="E34" i="6"/>
  <c r="E48" i="6"/>
  <c r="E42" i="6"/>
</calcChain>
</file>

<file path=xl/sharedStrings.xml><?xml version="1.0" encoding="utf-8"?>
<sst xmlns="http://schemas.openxmlformats.org/spreadsheetml/2006/main" count="891" uniqueCount="382">
  <si>
    <t>#</t>
  </si>
  <si>
    <t xml:space="preserve">ჯამი </t>
  </si>
  <si>
    <t>ჯამი</t>
  </si>
  <si>
    <t>სახარჯთაღრიცხვო ღირებულება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</si>
  <si>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</si>
  <si>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</si>
  <si>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</si>
  <si>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</si>
  <si>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</si>
  <si>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>სულ</t>
  </si>
  <si>
    <t>1</t>
  </si>
  <si>
    <t>2</t>
  </si>
  <si>
    <t>3</t>
  </si>
  <si>
    <t>4</t>
  </si>
  <si>
    <t>5</t>
  </si>
  <si>
    <t>6</t>
  </si>
  <si>
    <t>7</t>
  </si>
  <si>
    <t>კბმ</t>
  </si>
  <si>
    <t>გრუნტის დამუშავება ხელით 10%</t>
  </si>
  <si>
    <t>საძირკვლის კედლების გრუნტთან შეხების ადგილებში  ჰიდროიზოლაციის მოწყობა</t>
  </si>
  <si>
    <t>კვ.მ</t>
  </si>
  <si>
    <t>ტნ</t>
  </si>
  <si>
    <t>ტონა</t>
  </si>
  <si>
    <t>თავი 3. კედლის წყობა</t>
  </si>
  <si>
    <t>ც</t>
  </si>
  <si>
    <t>კვმ</t>
  </si>
  <si>
    <t>მ2</t>
  </si>
  <si>
    <t>9</t>
  </si>
  <si>
    <t>ცალი</t>
  </si>
  <si>
    <t>-</t>
  </si>
  <si>
    <t>წყალშემკრები და წყალსაწრეტი მილები</t>
  </si>
  <si>
    <t xml:space="preserve">ფერადი თუნუქის  წყალშემკრები ღარის  მოწყობა  </t>
  </si>
  <si>
    <t>გრძმ</t>
  </si>
  <si>
    <t>სამაგრი ლითონის</t>
  </si>
  <si>
    <t>ფერადი თუნუქის   ღარი</t>
  </si>
  <si>
    <t>მ</t>
  </si>
  <si>
    <t>ფერადი თუნუქის წყალსაწრეტი 10X15 სმ მილის მოწყობა  (თუნუქი 0.55 მმ სისქის)</t>
  </si>
  <si>
    <t>ფერადი თუნუქის წყალსაწრეტი 10X15 სმ მილი  (თუნუქი 0.55 მმ სისქის)</t>
  </si>
  <si>
    <t>ფერადი თუნუქის  ძაბრი</t>
  </si>
  <si>
    <t xml:space="preserve">მდფ კარის  მოწყობა :  </t>
  </si>
  <si>
    <t xml:space="preserve">შეზღუდული შესაძლებლობის პირის მქონე პირთათვის საყრდენი ინვენტარის მოწყობა საპირფარეშოში  </t>
  </si>
  <si>
    <t>კომპლ</t>
  </si>
  <si>
    <t xml:space="preserve">  ლითონის მოაჯირების მოწყობა შიდა   კიბეებზე</t>
  </si>
  <si>
    <t>გ/მ</t>
  </si>
  <si>
    <t>ლითონის სახელურების მოწყობა შიდა კიბეზე</t>
  </si>
  <si>
    <t xml:space="preserve">  ალუმინის  მოაჯირების მოწყობა გარე კიბეებზე და პანდუსზე </t>
  </si>
  <si>
    <t xml:space="preserve">ლითონის ელემენტების გაწმენდა   დაგრუნტვა </t>
  </si>
  <si>
    <t>ლითონის ელემენტების შეღებვა   ანტიკოროზიული საღებავით 2-ჯერ</t>
  </si>
  <si>
    <t xml:space="preserve">იზოლაციის მოწყობა საიზოლაციო მასალით   ბიტულინით სისქე 5 მმ </t>
  </si>
  <si>
    <t>მ3</t>
  </si>
  <si>
    <t xml:space="preserve"> პლინტუსების მოწყობა</t>
  </si>
  <si>
    <t xml:space="preserve">ცემენტის მჭიმის მოწყობა </t>
  </si>
  <si>
    <t xml:space="preserve">შიდა ფერდოების მოწყობა კარ-ფანჯრებზე </t>
  </si>
  <si>
    <t xml:space="preserve">კერამიკული  ფილების მოწყობა კედლებზე სანკვანძებში </t>
  </si>
  <si>
    <t xml:space="preserve">გარე ფერდოების მოწყობა </t>
  </si>
  <si>
    <t>ფასადის   კედლების დამუშავება ჰიდროსაიზოლაციო გრუნტით და   მაღალხარისხოვანი შეღებვა წყალმედეგი ფაქტურიანი ფასადის საღებავით</t>
  </si>
  <si>
    <t xml:space="preserve">ინვენტარული ხარაჩოს დაყენება და დაშლა </t>
  </si>
  <si>
    <t xml:space="preserve">ზედნადები ხარჯები </t>
  </si>
  <si>
    <t>გეგმიური დაგროვება</t>
  </si>
  <si>
    <t>რაოდენობა</t>
  </si>
  <si>
    <t>გეგმიური დაგროვება 8%</t>
  </si>
  <si>
    <t>თავი 2 . რკინაბეტონის სამუშაოები</t>
  </si>
  <si>
    <t>ცემენტის მჭიმის მოწყობა იატაკებზე სისქე 4სმ ლითონის ბადეზე</t>
  </si>
  <si>
    <t xml:space="preserve">რ/ბეტონის სვეტების მოწყობა  ბეტონი (B-20) </t>
  </si>
  <si>
    <t>ბეტონი B20</t>
  </si>
  <si>
    <t xml:space="preserve">რ/ბეტონის  დიაფრაგმების  მოწყობა ბეტონი  B-20  კლასის  </t>
  </si>
  <si>
    <t xml:space="preserve">რ/ბეტონის გადახურვის  ფილის მოწყობა ბეტონი  B-20 კლასის </t>
  </si>
  <si>
    <t xml:space="preserve">კედლების ამოშენება   საკედლე ბლოკებით 39X19X19 სმ  </t>
  </si>
  <si>
    <t>სახარჯთაღრიცხვო  ღირებულება</t>
  </si>
  <si>
    <t>სამუშაოს  დასახელება</t>
  </si>
  <si>
    <t>განზომილების  ერთეული</t>
  </si>
  <si>
    <t>განზომილების  ერთეულზე</t>
  </si>
  <si>
    <t>საპროექტო  მონაცემებზე</t>
  </si>
  <si>
    <t>100მ</t>
  </si>
  <si>
    <t>პლასტმასის  მილების  მონტაჟი დ=50მმ   შავი  თურქული  შიგა დიამეტრით</t>
  </si>
  <si>
    <t>100მმ პლასტმასის  მილების  სამაგრი</t>
  </si>
  <si>
    <t>10ცალი</t>
  </si>
  <si>
    <t>50მმ პლასტმასის  მილების  სამაგრი</t>
  </si>
  <si>
    <t>100*100 სამკაპი  45 გრადუსიანი</t>
  </si>
  <si>
    <t>100*50 სამკაპი  45 გრადუსიანი</t>
  </si>
  <si>
    <t>100*100 სამკაპი 90 გრადუსიანი</t>
  </si>
  <si>
    <t>50*50 სამკაპი 90 გრადუსიანი</t>
  </si>
  <si>
    <t>100*45 გაშლილი  მუხლი</t>
  </si>
  <si>
    <t>50*45 გაშლილი  მუხლი</t>
  </si>
  <si>
    <t>100*90  მუხლი</t>
  </si>
  <si>
    <t>50*90  მუხლი</t>
  </si>
  <si>
    <t>100*50  გადამყვანი</t>
  </si>
  <si>
    <t>100მმ-იანი  ხუფი</t>
  </si>
  <si>
    <t>50მმ-იანი  ხუფი</t>
  </si>
  <si>
    <t>ფაიანსის  უნიტაზის  მონტაჟი  სიფონით და  ჩამრეცხი  ავზით</t>
  </si>
  <si>
    <t>კომპ</t>
  </si>
  <si>
    <t>ფაიანსის  პირსაბანის  მონტაჟი  სიფონით</t>
  </si>
  <si>
    <t>ჭურჭლის  სარეცხელას  მონტაჟი  სიფონით  უჟანგავი  ერთსექციიანი</t>
  </si>
  <si>
    <t>შხაპ კაბინის  მონტაჟი  ოვალური  გამჭვირვალე  შუშით</t>
  </si>
  <si>
    <t>100მმ-იანი ტრაპის მონტაჟი  გვერდითი შეერთებით</t>
  </si>
  <si>
    <t>რეზინის  შლანგი  უნიტაზისათვის</t>
  </si>
  <si>
    <t xml:space="preserve"> ჯამი</t>
  </si>
  <si>
    <t>ზედნადები ხარჯები  12%</t>
  </si>
  <si>
    <t>თბოიზოლაცია  მილის  დ=25მმ  კაუჩუკის  22/13მმ</t>
  </si>
  <si>
    <t>თბოიზოლაცია  მილის  დ=32მმ  კაუჩუკის  22/13მმ</t>
  </si>
  <si>
    <t>წყლის შემრევები  შხაპებზე</t>
  </si>
  <si>
    <t>წყლის შემრევები  ხელსაბანებზე  და  სარეცხელაზე</t>
  </si>
  <si>
    <t>20მმ-იანი  სამაგრი  მეტალის შტირით</t>
  </si>
  <si>
    <t>10ც</t>
  </si>
  <si>
    <t>ვენტილი  დ=32მმ</t>
  </si>
  <si>
    <t>ვენტილი  არკოს  1/2-3/8   1/2-1/2</t>
  </si>
  <si>
    <t>20მმ-იანი  სამკაპი</t>
  </si>
  <si>
    <t>20მმ-იანი  ქურო</t>
  </si>
  <si>
    <t>20მმ-იანი  ხუფი  ხრახნით</t>
  </si>
  <si>
    <t>20მმ-იანი  მუხლი   შ/ხრახნით</t>
  </si>
  <si>
    <t>20მმ-იანი  მუხლი  90  გრადუსიანი</t>
  </si>
  <si>
    <t>პლასტმასის  მილების  მონტაჟი  წყლისათვის  დ=25მმ  შიგა  დიამეტრით</t>
  </si>
  <si>
    <t>პლასტმასის  მილების  მონტაჟი  წყლისათვის  დ=50*6,9მმ  შიგა  დიამეტრით</t>
  </si>
  <si>
    <t>პლასტმასის  მილების  მონტაჟი  წყლისათვის  დ=20*1,8მმ  შიგა  დიამეტრით</t>
  </si>
  <si>
    <t>სახანძრო  ონკანების  მონტაჟი  კარადით</t>
  </si>
  <si>
    <t>წყალმზომის  მონტაჟი  დ=25მმ</t>
  </si>
  <si>
    <t>მილის  სამაგრი  მეტალის  შტირით  დ=20მმ</t>
  </si>
  <si>
    <t xml:space="preserve"> ვენტილების  მოწყობა დ= 20მმ </t>
  </si>
  <si>
    <t>ვენტილების  მოწყობა დ= 25მმ (ქრომირებული  გრძელი)</t>
  </si>
  <si>
    <t xml:space="preserve">  ვენტილების  მოწყობა დ=50მმ(ქრომირებული  გრძელი) </t>
  </si>
  <si>
    <t>25/20/25მმ_იანი  საკაპი</t>
  </si>
  <si>
    <t>20მმ_იანი  საკაპი</t>
  </si>
  <si>
    <t>25მმ_იანი  ქურო</t>
  </si>
  <si>
    <t>20მმ_იანი  ქურო</t>
  </si>
  <si>
    <t>20მმ_იანი  ხუფი  ხრახნიანი</t>
  </si>
  <si>
    <t>20მმ_იანი მუხლი  შ/ხ</t>
  </si>
  <si>
    <t>20მმ_იანი მუხლი  90 გრადუსი</t>
  </si>
  <si>
    <t>საპროექტო მონაცემებზე</t>
  </si>
  <si>
    <t>100კბმ</t>
  </si>
  <si>
    <t xml:space="preserve"> </t>
  </si>
  <si>
    <t>ბეტონი  მ15</t>
  </si>
  <si>
    <t>არმატურა</t>
  </si>
  <si>
    <t xml:space="preserve">ა ) შიგა  წყალსადენი </t>
  </si>
  <si>
    <t>წყალსადენის ქსელის ჰიდრავლიკური გამოცდა</t>
  </si>
  <si>
    <t>100 მ</t>
  </si>
  <si>
    <t>სახანძრო ჰიდრანტის მოწყობა სპეციალურ ჭაში</t>
  </si>
  <si>
    <t>სამუშაოს დასახელება</t>
  </si>
  <si>
    <t>განზომილების ერთეული</t>
  </si>
  <si>
    <t>სახანძრო სიგნალიზაციის საკონტროლო პანელი IFS7002 მონტაჟი</t>
  </si>
  <si>
    <t>სამისამართო კვამლის ოპტიკური დეტექტორის მონტაჟი</t>
  </si>
  <si>
    <t>სამისამართო ხელის საგანგაშო ღილაკი</t>
  </si>
  <si>
    <t>სამისამართო სირენა</t>
  </si>
  <si>
    <t>სახანძრო სიგნალიზაციის კაბელი                JYSTY 2X2X0.8</t>
  </si>
  <si>
    <t>კვების ბლოკი აკუმულატორით  12V/7Ah</t>
  </si>
  <si>
    <t>კომპიუტერული ქსელის კაბელი    FTP 5e</t>
  </si>
  <si>
    <t>საკომუნიკაციო კარადა RECK  12U</t>
  </si>
  <si>
    <t>Smart UPS  660w</t>
  </si>
  <si>
    <t>ქსელის კომუტატორი 24 პორტიანი</t>
  </si>
  <si>
    <t>პაჩპანელი 24 პორტიანი Cat 5e</t>
  </si>
  <si>
    <t>ინტერნეტ ქსელის და ტელეფონის როზეტი RJ-45</t>
  </si>
  <si>
    <t xml:space="preserve">ინტერნეტ ქსელის როზეტი </t>
  </si>
  <si>
    <t xml:space="preserve">ტელეფონის როზეტი </t>
  </si>
  <si>
    <t>უკაბელო შეღწევის წერტილი უსადენო ინტერნეტ კავშირისათვის</t>
  </si>
  <si>
    <t>სატელევიზიო ქსელი</t>
  </si>
  <si>
    <t>ტელევიზორის როზეტი</t>
  </si>
  <si>
    <t>სატელევიზიო ქსელის კაბელი   RG6</t>
  </si>
  <si>
    <t>სატელევიზიო სიგნალის გამაძლიერებელი  117 db/mkv</t>
  </si>
  <si>
    <t>სპლიტერი 1/5</t>
  </si>
  <si>
    <t>სპლიტერი 1/6</t>
  </si>
  <si>
    <t>რკინის საკაბელო არხის   გაყვანა</t>
  </si>
  <si>
    <t xml:space="preserve"> საკაბელო არხი 170X70X1</t>
  </si>
  <si>
    <t xml:space="preserve"> საკაბელო არხის ჭერზე სამაგრი კონსტრუქცია  170X70X1</t>
  </si>
  <si>
    <t xml:space="preserve"> საკაბელო არხი 100X60X1</t>
  </si>
  <si>
    <t xml:space="preserve"> საკაბელო არხის ჭერზე სამაგრი კონსტრუქცია  100X60X1</t>
  </si>
  <si>
    <t>გეგმიური დაგროვება8%</t>
  </si>
  <si>
    <t xml:space="preserve">              </t>
  </si>
  <si>
    <t>I. მოსამზადებელი სამუშაოები</t>
  </si>
  <si>
    <t xml:space="preserve">მ3 </t>
  </si>
  <si>
    <t>25მმ_იანი მუხლი  90 გრადუსი</t>
  </si>
  <si>
    <t>25-20მმ  გადამყვანი  წყალსადენის</t>
  </si>
  <si>
    <t>foladis  მილების  მონტაჟი  saxanZro  dgarisaTvis  დ=50*6,9მმ  შიგა  დიამეტრით</t>
  </si>
  <si>
    <t>100 კბმ</t>
  </si>
  <si>
    <t>გრუნტის გათხრა ხელით III კატეგორიის გრუნტში</t>
  </si>
  <si>
    <t>გრუნტის უკუჩაყრა</t>
  </si>
  <si>
    <t>100m</t>
  </si>
  <si>
    <t>გადახურვის  ფილები  რკ/ ბეტონის</t>
  </si>
  <si>
    <t xml:space="preserve">თუჯის  ხუფი  </t>
  </si>
  <si>
    <t>წყალარინების  ჭების  მოწყობა  რკინა/ბეტონისაგან  დ=1000მმ</t>
  </si>
  <si>
    <t>გრუნტის   გათხრა  ხელით  III  კატ.  Gგრუნტი</t>
  </si>
  <si>
    <t>გრუნტის  უკუჩაყრა ხელით  III  კატ.  Gგრუნტი</t>
  </si>
  <si>
    <t xml:space="preserve"> შემყვან-გამანაწილებელი  კარადის მოწყობა   და  მისი  მომზადება  ჩართვისთვის</t>
  </si>
  <si>
    <t xml:space="preserve">შემყვან-გამანაწილებელი კარადა ზომებით 1200X800X400 მმ </t>
  </si>
  <si>
    <t>სამფაზიანი ავტომატური ამომრთველი 150 ა</t>
  </si>
  <si>
    <t xml:space="preserve"> აღრიცხვის  კარადის მოწყობა </t>
  </si>
  <si>
    <t>აღრიცხვის კარადა 26 მრიცხველისათვის გასაღებით</t>
  </si>
  <si>
    <t xml:space="preserve">  ერთფაზიანი ელ. Eენერგიის მრიცხველების მონტაჟი და მათი მომზადება ჩართვისთვის</t>
  </si>
  <si>
    <t xml:space="preserve">  სამფაზიანი  ელ. Eენერგიის მრიცხველის მონტაჟი და მათი მომზადება ჩართვისთვის</t>
  </si>
  <si>
    <t>ავტომატური ამომრთველის მონტაჟი და მისი  მომზადება  ჩართვისთვის</t>
  </si>
  <si>
    <t>2 პ ავტომატური ამომრთველი       40ა-ზე</t>
  </si>
  <si>
    <t>2 პ ავტომატური ამომრთველი       25ა-ზე</t>
  </si>
  <si>
    <t xml:space="preserve"> სართულის ელ. გამანაწილებელი  დაფის მოწყობა  და  მისი  მომზადება  ჩართვისთვის</t>
  </si>
  <si>
    <t>საკაბელო არხების  და გოფრირებული ცეცხლგამძლე  მილის მოწყობა კაბელებისათვის</t>
  </si>
  <si>
    <t>საკაბელო არხი 120X70</t>
  </si>
  <si>
    <t>საკაბელო არხი 100X50</t>
  </si>
  <si>
    <t>საკაბელო არხი 40X25</t>
  </si>
  <si>
    <t>საკაბელო არხი 25X25</t>
  </si>
  <si>
    <t>ცეცხლგამძლე გოფრირებული მილი    დ-50 მმ</t>
  </si>
  <si>
    <t xml:space="preserve">   კაბელის  გაყვანა საკაბელო არხებში და გოფრირებულ მილში</t>
  </si>
  <si>
    <t>კაბელი სპილენძის ძარღვით      კვეთით-3X6 კვ.მმ.</t>
  </si>
  <si>
    <t>კაბელი სპილენძის ძარღვით      კვეთით-5X25 კვ.მმ.</t>
  </si>
  <si>
    <t>კაბელი სპილენძის ძარღვით      კვეთით-5X10 კვ.მმ.</t>
  </si>
  <si>
    <t xml:space="preserve"> ელ. გამანაწილებელი  დაფის მოწყობა  და  მისი  მომზადება  ჩართვისთვის</t>
  </si>
  <si>
    <t xml:space="preserve">ელ.  Gგამანაწილებელი  დაფა 6 ჯგუფზე ერთი 2 პ 40 ა, ერთი 1 პ 25ა და 4 ც 16 ა-ანი ავტომატით </t>
  </si>
  <si>
    <t xml:space="preserve">განათების  სადენის  გაყვანა   </t>
  </si>
  <si>
    <t>სპილენძისძარღვიანი სადენი კვეთით-3X1,5 კვ.მმ.</t>
  </si>
  <si>
    <t>სპილენძისძარღვიანი სადენი კვეთით-3X2,5 კვ.მმ.</t>
  </si>
  <si>
    <t>ჩაფლული  ტიპის  ჩამრთველის  მონტაჟი</t>
  </si>
  <si>
    <t>ჩაფლული  ტიპის  ჩამრთველი ორკლავიშიანი</t>
  </si>
  <si>
    <t>ჩაფლული  ტიპის  ჩამრთველი ერთკლავიშიანი</t>
  </si>
  <si>
    <t>ჩაფლული  ტიპის   შტეპსელური  როზეტის  მონტაჟი</t>
  </si>
  <si>
    <t>ჰერმეტული სანათის მოწყობა სანკვანძებში</t>
  </si>
  <si>
    <t>ჰერმეტული სანათი ნათურით სანკვანძისათვის (45 ვტ)</t>
  </si>
  <si>
    <t>ჰერმეტული სანათი ნათურით სამზარეულოსათვის (100 ვტ)</t>
  </si>
  <si>
    <t xml:space="preserve">ერთნათურიანი სენსორული ბრების მოწყობა სადარბაზოებში </t>
  </si>
  <si>
    <t xml:space="preserve">ერთნათურიანი ჭერის და კედლის ვაზნის მონტაჟი </t>
  </si>
  <si>
    <t xml:space="preserve">ერთნათურიანი ჭერის ვაზნა  </t>
  </si>
  <si>
    <t xml:space="preserve">ერთნათურიანი კედლის ვაზნა  </t>
  </si>
  <si>
    <t>ვარვარნათურა 60-40 ვტ-ზე</t>
  </si>
  <si>
    <t>სამგზავრო ლიფტის მონტაჟი და მისი მომზადება ჩართვისთვის</t>
  </si>
  <si>
    <t>სამგზავრო ლიფტი 6 გაჩერებაზე, ჰ=22,0 მ, ძრავის სიმძლავრე 10 კვტ,  სიჩქარე 0,6 მ/წმ</t>
  </si>
  <si>
    <t>მესამე კატეგორიის გრუნტში ტრანშეის მოთხრა კაბელისა და დამიწების კონტურისათვის ხელით</t>
  </si>
  <si>
    <t>შენობის შიგნით და გარეთ  დამიწების კონტურის მოწყობა ჰორიზონტალური დამამიწებელით</t>
  </si>
  <si>
    <t>ჰორიზონტალური დამამიწებელი ფურცლოვანი ფოლადით 40X4 მმ</t>
  </si>
  <si>
    <t xml:space="preserve"> დამიწების ელექტროდის მოწყობა</t>
  </si>
  <si>
    <t>ვერტიკალური დამამიწებლები ელექტროდი 50X50X5 მმ</t>
  </si>
  <si>
    <t>გრუნტის  უკუჩაყრა</t>
  </si>
  <si>
    <t>გეგმიური დაგროვება 8 %</t>
  </si>
  <si>
    <t xml:space="preserve">ზედნადები ხარჯები სამშენებლო  სამუშ 10 % </t>
  </si>
  <si>
    <t xml:space="preserve">სავენტილაციოების ამოშენება საკედლე ბლოკებით 39X19X10 სმ  </t>
  </si>
  <si>
    <t>თავი 4. სახურავის მოწყობა (ბრტყელი გადახურვა)</t>
  </si>
  <si>
    <t>ქანობიანი მჭიმის მოწყობა</t>
  </si>
  <si>
    <t xml:space="preserve"> პარაპეტების მოჩარჩოება</t>
  </si>
  <si>
    <t>გლუვი, ფერადი თუნუქის ფურცლები 0,45 მმ</t>
  </si>
  <si>
    <t>მეტალოკრამიტის შურუპი</t>
  </si>
  <si>
    <t>მინერალური დათბუნება</t>
  </si>
  <si>
    <t>შეკიდული ჭერის მოწყობა პლასტიკატის  ფილებით (სანკვანძები)</t>
  </si>
  <si>
    <t>დერეფანი სადარბაზო</t>
  </si>
  <si>
    <t xml:space="preserve">ცემენტის მჭიმის მოწყობა იატაკებზე </t>
  </si>
  <si>
    <t>ხელოვნური გრანიტის იატაკი</t>
  </si>
  <si>
    <t>შიდა ოთახები</t>
  </si>
  <si>
    <t>სანკვანძები</t>
  </si>
  <si>
    <t>კერამიკული ფილები სანკვანძებში</t>
  </si>
  <si>
    <t>სამზარეულოს იატაკები</t>
  </si>
  <si>
    <t>კერამიკული ფილები სამზარეულოში</t>
  </si>
  <si>
    <t>აივანი</t>
  </si>
  <si>
    <t>კერამიკული ფილები აივანზე ყინვამედეგი წებოცემენტით</t>
  </si>
  <si>
    <t>I  სართული</t>
  </si>
  <si>
    <t xml:space="preserve">  ლითონის მოაჯირების მოწყობა აივნებზე</t>
  </si>
  <si>
    <t>ლითონის სავენტილაციო არხების მოწყობა ლიფტის შახტაში , ცეცხლმედეგი</t>
  </si>
  <si>
    <t xml:space="preserve"> მ3</t>
  </si>
  <si>
    <t>ლითონის კარის მოწყობა ცეცხლმედეგი, შეღებილი, თამასებით, აქსესუარებით, (კ-1)</t>
  </si>
  <si>
    <t>ლითონის კარის მოწყობა ცეცხლმედეგი, შეღებილი, თამასებით, აქსესუარებით, (კ-2) შშმ პირებისათვის</t>
  </si>
  <si>
    <t>ლითონის კარის მოწყობა ცეცხლმედეგი, შეღებილი, თამასებით, აქსესუარებით, (კ-3) სადარბაზოების</t>
  </si>
  <si>
    <t xml:space="preserve"> მეტალოპლასმასის ვიტრაჟების   მოწყობა (ცეცხლმედეგი)</t>
  </si>
  <si>
    <t>8</t>
  </si>
  <si>
    <t>10</t>
  </si>
  <si>
    <t>გარე კიბეები და პანდუსი</t>
  </si>
  <si>
    <t>ბეტონის ზედაპირის მოხეხვა   (პანდუსზე)</t>
  </si>
  <si>
    <t xml:space="preserve">1000 მ3 </t>
  </si>
  <si>
    <t xml:space="preserve">III კატეგორიის გრუნტის (ნიადაგი და თიხნარი სამშენებლო ნაგვის მინარევით, სველი) დამუშავება ექსკავატორით მუხლუხა სვლაზე  0,5კუბ.მ, ავტოთვითმცლელებზე დატვირთვით, ვერტიკალური გეგმარებისათვის.                   </t>
  </si>
  <si>
    <t xml:space="preserve">ტონა  </t>
  </si>
  <si>
    <t xml:space="preserve">მუშაობა ნაყარში                  </t>
  </si>
  <si>
    <t xml:space="preserve">ტერიტორიის უხეში მოშანდაკება ბულდოზერით 96კვტ                                                                                    </t>
  </si>
  <si>
    <t xml:space="preserve">1000 მ2 </t>
  </si>
  <si>
    <t xml:space="preserve">10მ  </t>
  </si>
  <si>
    <t xml:space="preserve">არმატურის კარკასების ჩაშვება ჭაბურღილებში                                                                                             </t>
  </si>
  <si>
    <t xml:space="preserve">1 ჭაბურღილი      </t>
  </si>
  <si>
    <t xml:space="preserve">შენადუღი არმატურის კარკასების დამზადება                                                                                                                                            </t>
  </si>
  <si>
    <t xml:space="preserve">ტონა </t>
  </si>
  <si>
    <t xml:space="preserve">ტ </t>
  </si>
  <si>
    <t xml:space="preserve">მ3  </t>
  </si>
  <si>
    <t>III კატეგორიის გრუნტის დამუშავება ქვაბულში ექსკავატორით მუხლუხა სვლაზე ჩამჩის მოც. 0,5კუბ.მ ა/თვითმცლელზე დატვირთვით</t>
  </si>
  <si>
    <t>1000 მ3</t>
  </si>
  <si>
    <t>ბეტონის მომზადების მოწყობაქვეშ  B 7,5 ბეტონისაგან</t>
  </si>
  <si>
    <t>100 მ3</t>
  </si>
  <si>
    <t xml:space="preserve">ჭაბურღილების მოწყობა ხიმინჯებისათვის  დიამეტრით 800 მმ, ჩამჩიანი საბურღით                                                                                                                                                              </t>
  </si>
  <si>
    <t xml:space="preserve">ჭაბურღილების კედლების გამაგრება გარსაცმის მილებით დიამეტრით 800 მმ, .                                                                                                                                </t>
  </si>
  <si>
    <t xml:space="preserve"> გარსაცმის მილების ამოღება, დიამეტრით 800 მმ, .                                                                                                                                       </t>
  </si>
  <si>
    <t>ფასადის მოპირკეთება საფასადე მოსაპირკეთებელი აგურის ფილებით</t>
  </si>
  <si>
    <t>ფასადზე ზეძირკვლის და კიბეების პანდუსის შუბლების   მოპირკეთება  კერამოგრანიტით</t>
  </si>
  <si>
    <t>ფილები კერამოგრანიტის მოწყობა ხაოიანი ზედაპირით   ყინვამედეგი წებოცემენტით (კიბეებზე)</t>
  </si>
  <si>
    <t>ზედნადები ხარჯები  შრომით დანახარჯებზე 65%</t>
  </si>
  <si>
    <t xml:space="preserve">გრუნტის ტრანსპორტირება ავტოთვითმცლელებით 10 კმ-ზე                                                                                                           </t>
  </si>
  <si>
    <t xml:space="preserve">III კატეგორიის გრუნტის (ჭაბურღილებიდან გამონამუშევარი გრუნტი და ხიმინჯების თავების ნამტვრევები) დატვირთვა ავტოთვითმცლელებზე ექსკავატორით მუხლუხა სვლაზე  0,5კუბ.მ,                                                                        </t>
  </si>
  <si>
    <t xml:space="preserve">ხიმინჯის თავების მონგრევა საპროექტო  ნიშნულამდე                                                                                                          </t>
  </si>
  <si>
    <t xml:space="preserve">III კატეგორიის გრუნტის (ნიადაგი და თიხნარი სამშენებლო ნაგვის მინარევით) დამუშავება ექსკავატორით მუხლუხა სვლაზე  0,5კუბ.მ, ავტოთვითმცლელებზე დატვირთვით, ხიმინჯების თავების გასაშიშვლებლად.                                                                             </t>
  </si>
  <si>
    <t>ხიმინჯების დამონოლითება B20,  w6</t>
  </si>
  <si>
    <t>ბეტონი B20 W6</t>
  </si>
  <si>
    <t xml:space="preserve"> მეტალოპლასმასის  კარის  მოწყობა (ყავისფერი)</t>
  </si>
  <si>
    <t xml:space="preserve"> მეტალოპლასმასის ფანჯრების  მოწყობა (ყავისფერი)</t>
  </si>
  <si>
    <t xml:space="preserve"> მეტალოპლასმასის ვიტრაჟების   მოწყობა (ყავისფერი)</t>
  </si>
  <si>
    <t>ცხაურების მოწყობა სავენტილაციო შახტებზე</t>
  </si>
  <si>
    <t xml:space="preserve">სანკვანძებში საშხაპის  გამყოფი ტიხრების მოწყობა ლითონის კარკასში </t>
  </si>
  <si>
    <t>ფასადის დათბუნება XPS ფილებით</t>
  </si>
  <si>
    <t>ბეტონის გარე კიბეებისა და პანდუსის მოწყობა</t>
  </si>
  <si>
    <t xml:space="preserve">გრუნტის ტრანსპორტირება ავტოთვითმცლელებით 10 კმ-ზე                                                                                          </t>
  </si>
  <si>
    <r>
      <t xml:space="preserve">ცეცხლგამძლე ქვაბამბის შეკიდული ჭერის მოწყობა  ლითონის კარკასზე </t>
    </r>
    <r>
      <rPr>
        <b/>
        <sz val="11"/>
        <color rgb="FFFF0000"/>
        <rFont val="Calibri"/>
        <family val="2"/>
        <scheme val="minor"/>
      </rPr>
      <t>(დერეფანში)</t>
    </r>
  </si>
  <si>
    <t>შეკიდული ჭერის მოწყობა თაბაშირმუყაოს ფილებით, თეთრი</t>
  </si>
  <si>
    <t>საფუძვლის მოწყობა  ქვიშა-ხრეშოვანი დატკეპნით</t>
  </si>
  <si>
    <t xml:space="preserve">მონოლითური რკ/ბეტონის  ცოკოლის კედლის მოწყობა ბეტონი B-20 </t>
  </si>
  <si>
    <t xml:space="preserve">ბეტონი B20 </t>
  </si>
  <si>
    <t xml:space="preserve">მონოლითური  რ/ბეტონის  კიბის მოწყობა   ბეტონი  B 20 </t>
  </si>
  <si>
    <t xml:space="preserve">რ/ბეტონის პარაპეტის (სატყელი და გულანები)  მოწყობა ბეტონი  B-20 კლასის  </t>
  </si>
  <si>
    <t xml:space="preserve">რ/ბეტონის ზღუდარების ( 20 სმ სიმაღლით)  მოწყობა ბეტონი  B-20 კლასის  </t>
  </si>
  <si>
    <t>იზოლაცის მოწყობა  პრაიმერით</t>
  </si>
  <si>
    <t>მემბრანის შრის მოწყობა</t>
  </si>
  <si>
    <r>
      <t xml:space="preserve">მარალხარისხოვანი ბათქაშის მოწყობა  კედლებზე   </t>
    </r>
    <r>
      <rPr>
        <b/>
        <sz val="11"/>
        <color rgb="FFFF0000"/>
        <rFont val="Calibri"/>
        <family val="2"/>
        <scheme val="minor"/>
      </rPr>
      <t>დერეფნებისა და კიბის უჯრედის , შიდა კედლები და ტიხრები</t>
    </r>
  </si>
  <si>
    <t>მონოლითური რკ/ბეტონის   როსტვერკის მოწყობა  ბეტონი B-20 W6</t>
  </si>
  <si>
    <t>სახურავზე დამათბუნებელი შრის მოწყობა  პემზისგან</t>
  </si>
  <si>
    <t xml:space="preserve">ჰიდროიზოლაციის მოწყობა საიზოლაციო მასალით   ბიტულინით  </t>
  </si>
  <si>
    <t>11</t>
  </si>
  <si>
    <t>12</t>
  </si>
  <si>
    <t>13</t>
  </si>
  <si>
    <r>
      <t xml:space="preserve"> ჭერების დამუშავება მზა საბათქაშე შემადგენლობით </t>
    </r>
    <r>
      <rPr>
        <b/>
        <sz val="11"/>
        <color rgb="FFFF0000"/>
        <rFont val="Calibri"/>
        <family val="2"/>
        <scheme val="minor"/>
      </rPr>
      <t>(კიბის უჯრედში მარშები და ბაქნები)</t>
    </r>
  </si>
  <si>
    <r>
      <t xml:space="preserve">ჭერების დამუშავება და შეფითხვნა, შეღებვა </t>
    </r>
    <r>
      <rPr>
        <b/>
        <sz val="11"/>
        <color rgb="FFFF0000"/>
        <rFont val="Calibri"/>
        <family val="2"/>
        <scheme val="minor"/>
      </rPr>
      <t>(კიბის უჯრედში მარშები და ბაქნები)</t>
    </r>
  </si>
  <si>
    <t>ბათქაშის მოწყობა გარე კედლებზე (აივნის ჭერები, ცოკოლი, პარაპეტი)</t>
  </si>
  <si>
    <r>
      <rPr>
        <b/>
        <sz val="11"/>
        <color rgb="FFFF0000"/>
        <rFont val="Calibri"/>
        <family val="2"/>
        <scheme val="minor"/>
      </rPr>
      <t xml:space="preserve">  დერეფნებისა და კიბის უჯრედის </t>
    </r>
    <r>
      <rPr>
        <b/>
        <sz val="11"/>
        <rFont val="Calibri"/>
        <family val="2"/>
        <scheme val="minor"/>
      </rPr>
      <t xml:space="preserve">კედლების დამუშავება და მაღალხარისხოვანი შეღებვა წყალემულსიის საღებავით (ფერდოების ჩათვლით) </t>
    </r>
    <r>
      <rPr>
        <b/>
        <sz val="11"/>
        <color rgb="FFFF0000"/>
        <rFont val="Calibri"/>
        <family val="2"/>
        <scheme val="minor"/>
      </rPr>
      <t>(შიდა კელდების შეღებვა ბინებში ამ ეტაპზე არ იგეგმება)</t>
    </r>
  </si>
  <si>
    <t>თავი 5. კარ-ფანჯრები</t>
  </si>
  <si>
    <t>თავი 6. მოაჯირები</t>
  </si>
  <si>
    <t>თავი 7. იატაკები</t>
  </si>
  <si>
    <t>თავი 8. შიდა მოპირკეთება</t>
  </si>
  <si>
    <t>თავი 9. ჭერები</t>
  </si>
  <si>
    <t>თავი 10. ფასადი და გარე სამუშაოები</t>
  </si>
  <si>
    <t>პოლიბუთილენის მილების  მონტაჟი   დ=20*3,4მმ შიგა დიამეტრით, თერმოიზოლაციით</t>
  </si>
  <si>
    <t>პოლიბუთილენის  მილების  მონტაჟი პნ10  დ=25*4,2მმ თერმოიზოლაციით</t>
  </si>
  <si>
    <t>პოლიბუთილენის  მილები  მონტაჟი პნ10  დ=32*4,4მმ  შიგა დიამეტრით</t>
  </si>
  <si>
    <t>წყლის გამაცხელებელე გაზის წარმადლობით  5 / 10  l / WT</t>
  </si>
  <si>
    <t>ცხელი წყლის ქსელის ჰიდრავლიკური გამოცდა</t>
  </si>
  <si>
    <t>პლასტმასის  მილების  მონტაჟი წყალარინების  დ=100მმ  ფირატი  უცხოური  წარმოების  შიგა  დიამეტრით</t>
  </si>
  <si>
    <t>პლასტმასის ფასონური  ნაწილები  წყალარინების  ქსელისათვის</t>
  </si>
  <si>
    <t>10 ცალი</t>
  </si>
  <si>
    <t>10 კბმ</t>
  </si>
  <si>
    <t>პლასტმასის  სქელკედლიანი  მილების    ჩადება  თხრილში  წნევიანი  PპნPN-16 დ=50*4,6მმ  შიგა  დიამეტრით</t>
  </si>
  <si>
    <t>არკოს ვენტილების  მოწყობა  დ=20მმ</t>
  </si>
  <si>
    <t>პლასტმასის  მილების  მონტაჟი დ=150მმ  გოფრირებული  snN-8 შოგა დიამეტრით</t>
  </si>
  <si>
    <t>1000 მ</t>
  </si>
  <si>
    <t>კბ.მ</t>
  </si>
  <si>
    <t xml:space="preserve"> საკაბელო შემყვანის მოწყობა შენობაში პლასტმასის მილში      დ-50</t>
  </si>
  <si>
    <t>კომპიუტერული ქსელი</t>
  </si>
  <si>
    <t>ლითონის მოაჯირი</t>
  </si>
  <si>
    <t>მინა ნაწრთობი ფერადი სისქით 6 მმ</t>
  </si>
  <si>
    <t xml:space="preserve"> არმატურა  АIII (პროექტის მიხედვით)</t>
  </si>
  <si>
    <t xml:space="preserve"> არმატურა  АI (პროექტის მიხედვით)</t>
  </si>
  <si>
    <t>კგ</t>
  </si>
  <si>
    <t>მასტიკა ჰერმეტიზაციის ყინვამედეგი</t>
  </si>
  <si>
    <t>ბადე</t>
  </si>
  <si>
    <t>დუპელი</t>
  </si>
  <si>
    <t>ფილებi  XPS სისქით 5 სმ</t>
  </si>
  <si>
    <t>ფილები XPS სისქით 2 სმ (ფერდოებისათვის)</t>
  </si>
  <si>
    <t>წებო ცემენტი</t>
  </si>
  <si>
    <t>რეზერვი გაუთვალისწინებელ ხარჯებზე</t>
  </si>
  <si>
    <t>5%</t>
  </si>
  <si>
    <t>დღგ</t>
  </si>
  <si>
    <t>18%</t>
  </si>
  <si>
    <t>სახანძრო ვენტილი</t>
  </si>
  <si>
    <t>სახანძრო სახელური</t>
  </si>
  <si>
    <t>სახელურის შესაერთებელი ქანჩები</t>
  </si>
  <si>
    <t>სახანძრო სახელურისათვის კარადა</t>
  </si>
  <si>
    <t>სულ ჯამი</t>
  </si>
  <si>
    <t>რეზერრვი გაუთვალისწინებელ ხარჯებზე</t>
  </si>
  <si>
    <t>შრომითი დანახარჯები</t>
  </si>
  <si>
    <t>კ/სთ</t>
  </si>
  <si>
    <t>პლასტმასის სქელკედლიანი მილი დ-50 მმ</t>
  </si>
  <si>
    <t>ერთფაზიანი ელ. ენერგიის მრიცხველი</t>
  </si>
  <si>
    <t>სამფაზიანი ელ. ენერგიის მრიცხველი</t>
  </si>
  <si>
    <t>ჩაფლული ტიპის შტეპსელური როზეტი</t>
  </si>
  <si>
    <t>ერთნათურიანისენსორული ბრა მოძრაობის დეტექტორით</t>
  </si>
  <si>
    <t>მათ შორის ხელფასი სამონტაჟო სამუშაოებზე</t>
  </si>
  <si>
    <t>ზედნადები ხარჯები სამონტაჟო  სამუშუშაოებზე ხელფასისი 75%</t>
  </si>
  <si>
    <t>ზედნადები ხარჯები ლიფტის გაშვების სამუშაოებზე ხელფასის 68%</t>
  </si>
  <si>
    <t>რეზერვი გაუთვალისწინებელ სამუშაოებზე</t>
  </si>
  <si>
    <t>სამისამართო სახანძრო საკონტროლო პანელი IFS7002</t>
  </si>
  <si>
    <t>cali</t>
  </si>
  <si>
    <t>სამისამართო კვამლის დეტექტორი</t>
  </si>
  <si>
    <t>კაბელი JYSTY 2X2X0,8</t>
  </si>
  <si>
    <t>ტელევიზორის როზეტი ბუდით</t>
  </si>
  <si>
    <t>ქ. ბათუმში ჯავახიშვილის ქ. №82  ხუთსართულიანი  საცხოვრებელი  სახლის მშენებლობაზე (ხარჯთაღრიცხვა N1)</t>
  </si>
  <si>
    <t>ქ. ბათუმში ჯავახიშვილის ქ. №82  ხუთსართულიანი  საცხოვრებელი  სახლის შიგა  წყალსადენის  მოწყობაზე (ხარჯთაღრიცხვა N2)</t>
  </si>
  <si>
    <t>ქ. ბათუმში ჯავახიშვილის ქ. №82  ხუთსართულიანი  საცხოვრებელი  სახლის  ცხელი  წყალსადენის  მოწყობაზე (ხარჯთაღრიცხვა N3</t>
  </si>
  <si>
    <t>ქ. ბათუმში ჯავახიშვილის ქ. №82  ხუთსართულიანი  საცხოვრებელი  სახლის შიგა წყალარინების  მოწყობაზე (ხარჯთაღრიცხვა N4)</t>
  </si>
  <si>
    <t>ქ. ბათუმში ჯავახიშვილის ქ. №82  ხუთსართულიანი  საცხოვრებელი  სახლის  შიგა ელ. ქსელების მოწყობაზე     (ხარჯთაღრიცხვა N5)</t>
  </si>
  <si>
    <t>ქ. ბათუმში ჯავახიშვილის ქ. №82  ხუთსართულიანი  საცხოვრებელი  სახლის    შენობის სახანძრო სიგნალიზაციასა და სუსტ დენებზე (ხარჯთაღრიცხვა N6)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</si>
</sst>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₽_-;\-* #,##0.00\ _₽_-;_-* &quot;-&quot;??\ _₽_-;_-@_-"/>
    <numFmt numFmtId="165" formatCode="#,##0.0"/>
    <numFmt numFmtId="166" formatCode="_-* #,##0.00_р_._-;\-* #,##0.00_р_._-;_-* &quot;-&quot;??_р_._-;_-@_-"/>
    <numFmt numFmtId="167" formatCode="0.0"/>
    <numFmt numFmtId="168" formatCode="0.0000"/>
    <numFmt numFmtId="169" formatCode="0.000"/>
    <numFmt numFmtId="170" formatCode="_(* #,##0.000_);_(* \(#,##0.000\);_(* &quot;-&quot;??_);_(@_)"/>
    <numFmt numFmtId="171" formatCode="#,##0.000"/>
    <numFmt numFmtId="172" formatCode="_(* #,##0.00_);_(* \(#,##0.00\);_(* &quot;-&quot;???_);_(@_)"/>
    <numFmt numFmtId="173" formatCode="0.0%"/>
    <numFmt numFmtId="174" formatCode="_-* #,##0_р_._-;\-* #,##0_р_._-;_-* &quot;-&quot;??_р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KAD NUSX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3" fillId="0" borderId="0"/>
    <xf numFmtId="43" fontId="1" fillId="0" borderId="0" applyFont="0" applyFill="0" applyBorder="0" applyAlignment="0" applyProtection="0"/>
    <xf numFmtId="0" fontId="5" fillId="0" borderId="0"/>
  </cellStyleXfs>
  <cellXfs count="269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2" fontId="8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2" fontId="9" fillId="0" borderId="0" xfId="1" applyNumberFormat="1" applyFont="1" applyFill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 textRotation="90" wrapText="1"/>
    </xf>
    <xf numFmtId="49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1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49" fontId="12" fillId="0" borderId="1" xfId="1" applyNumberFormat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19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167" fontId="10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74" fontId="8" fillId="0" borderId="1" xfId="18" applyNumberFormat="1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1" fontId="8" fillId="0" borderId="1" xfId="18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right" vertical="center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4" fontId="9" fillId="4" borderId="0" xfId="18" applyNumberFormat="1" applyFont="1" applyFill="1" applyBorder="1" applyAlignment="1">
      <alignment horizontal="center" vertical="center"/>
    </xf>
    <xf numFmtId="0" fontId="14" fillId="4" borderId="0" xfId="1" applyFont="1" applyFill="1" applyAlignment="1">
      <alignment vertical="center"/>
    </xf>
    <xf numFmtId="0" fontId="12" fillId="4" borderId="0" xfId="1" applyFont="1" applyFill="1" applyAlignment="1">
      <alignment vertical="center"/>
    </xf>
    <xf numFmtId="0" fontId="9" fillId="4" borderId="0" xfId="1" applyFont="1" applyFill="1" applyAlignment="1">
      <alignment vertical="center"/>
    </xf>
    <xf numFmtId="0" fontId="9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vertical="center" wrapText="1"/>
    </xf>
    <xf numFmtId="2" fontId="9" fillId="4" borderId="0" xfId="1" applyNumberFormat="1" applyFont="1" applyFill="1" applyAlignment="1">
      <alignment vertical="center" wrapText="1"/>
    </xf>
    <xf numFmtId="0" fontId="12" fillId="4" borderId="0" xfId="0" applyFont="1" applyFill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/>
    </xf>
    <xf numFmtId="4" fontId="12" fillId="5" borderId="1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1" fontId="12" fillId="5" borderId="1" xfId="1" applyNumberFormat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vertical="center" wrapText="1"/>
    </xf>
    <xf numFmtId="49" fontId="12" fillId="5" borderId="4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right" vertical="center" wrapText="1"/>
    </xf>
    <xf numFmtId="2" fontId="12" fillId="5" borderId="1" xfId="1" applyNumberFormat="1" applyFont="1" applyFill="1" applyBorder="1" applyAlignment="1">
      <alignment horizontal="right" vertical="center" wrapText="1"/>
    </xf>
    <xf numFmtId="0" fontId="12" fillId="5" borderId="1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right" vertical="center"/>
    </xf>
    <xf numFmtId="4" fontId="12" fillId="5" borderId="1" xfId="18" applyNumberFormat="1" applyFont="1" applyFill="1" applyBorder="1" applyAlignment="1">
      <alignment horizontal="right" vertical="center"/>
    </xf>
    <xf numFmtId="4" fontId="9" fillId="5" borderId="1" xfId="18" applyNumberFormat="1" applyFont="1" applyFill="1" applyBorder="1" applyAlignment="1">
      <alignment horizontal="right" vertical="center"/>
    </xf>
    <xf numFmtId="0" fontId="9" fillId="5" borderId="10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4" fontId="9" fillId="5" borderId="1" xfId="18" applyNumberFormat="1" applyFont="1" applyFill="1" applyBorder="1" applyAlignment="1">
      <alignment horizontal="right" vertical="center" wrapText="1"/>
    </xf>
    <xf numFmtId="0" fontId="9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right" vertical="center" wrapText="1"/>
    </xf>
    <xf numFmtId="167" fontId="9" fillId="5" borderId="1" xfId="1" applyNumberFormat="1" applyFont="1" applyFill="1" applyBorder="1" applyAlignment="1">
      <alignment horizontal="center" vertical="center" wrapText="1"/>
    </xf>
    <xf numFmtId="49" fontId="16" fillId="5" borderId="1" xfId="1" applyNumberFormat="1" applyFont="1" applyFill="1" applyBorder="1" applyAlignment="1">
      <alignment vertical="center" wrapText="1"/>
    </xf>
    <xf numFmtId="0" fontId="9" fillId="5" borderId="1" xfId="1" applyNumberFormat="1" applyFont="1" applyFill="1" applyBorder="1" applyAlignment="1">
      <alignment horizontal="right" vertical="center" wrapText="1"/>
    </xf>
    <xf numFmtId="167" fontId="9" fillId="5" borderId="1" xfId="1" applyNumberFormat="1" applyFont="1" applyFill="1" applyBorder="1" applyAlignment="1">
      <alignment horizontal="right" vertical="center" wrapText="1"/>
    </xf>
    <xf numFmtId="2" fontId="9" fillId="5" borderId="1" xfId="1" applyNumberFormat="1" applyFont="1" applyFill="1" applyBorder="1" applyAlignment="1">
      <alignment horizontal="right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right" vertical="center"/>
    </xf>
    <xf numFmtId="0" fontId="12" fillId="5" borderId="1" xfId="1" applyNumberFormat="1" applyFont="1" applyFill="1" applyBorder="1" applyAlignment="1">
      <alignment horizontal="right" vertical="center" wrapText="1"/>
    </xf>
    <xf numFmtId="49" fontId="12" fillId="5" borderId="1" xfId="1" applyNumberFormat="1" applyFont="1" applyFill="1" applyBorder="1" applyAlignment="1">
      <alignment horizontal="center" vertical="center" wrapText="1"/>
    </xf>
    <xf numFmtId="49" fontId="12" fillId="5" borderId="1" xfId="1" applyNumberFormat="1" applyFont="1" applyFill="1" applyBorder="1" applyAlignment="1">
      <alignment vertical="center" wrapText="1"/>
    </xf>
    <xf numFmtId="2" fontId="12" fillId="5" borderId="1" xfId="1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5" borderId="1" xfId="1" applyNumberFormat="1" applyFont="1" applyFill="1" applyBorder="1" applyAlignment="1" applyProtection="1">
      <alignment horizontal="right" vertical="center" wrapText="1"/>
      <protection locked="0"/>
    </xf>
    <xf numFmtId="167" fontId="9" fillId="5" borderId="1" xfId="1" applyNumberFormat="1" applyFont="1" applyFill="1" applyBorder="1" applyAlignment="1" applyProtection="1">
      <alignment horizontal="right" vertical="center" wrapText="1"/>
      <protection locked="0"/>
    </xf>
    <xf numFmtId="2" fontId="9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12" fillId="5" borderId="1" xfId="1" applyFont="1" applyFill="1" applyBorder="1" applyAlignment="1">
      <alignment horizontal="right" vertical="center" wrapText="1"/>
    </xf>
    <xf numFmtId="4" fontId="12" fillId="5" borderId="1" xfId="1" applyNumberFormat="1" applyFont="1" applyFill="1" applyBorder="1" applyAlignment="1">
      <alignment horizontal="right" vertical="center" wrapText="1"/>
    </xf>
    <xf numFmtId="1" fontId="12" fillId="5" borderId="4" xfId="1" applyNumberFormat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49" fontId="12" fillId="5" borderId="4" xfId="1" applyNumberFormat="1" applyFont="1" applyFill="1" applyBorder="1" applyAlignment="1">
      <alignment vertical="center" wrapText="1"/>
    </xf>
    <xf numFmtId="0" fontId="12" fillId="5" borderId="4" xfId="1" applyFont="1" applyFill="1" applyBorder="1" applyAlignment="1">
      <alignment horizontal="right" vertical="center" wrapText="1"/>
    </xf>
    <xf numFmtId="2" fontId="12" fillId="5" borderId="1" xfId="1" applyNumberFormat="1" applyFont="1" applyFill="1" applyBorder="1" applyAlignment="1" applyProtection="1">
      <alignment horizontal="right" vertical="center" wrapText="1"/>
      <protection locked="0"/>
    </xf>
    <xf numFmtId="2" fontId="9" fillId="5" borderId="1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49" fontId="15" fillId="5" borderId="1" xfId="1" applyNumberFormat="1" applyFont="1" applyFill="1" applyBorder="1" applyAlignment="1">
      <alignment vertical="center" wrapText="1"/>
    </xf>
    <xf numFmtId="167" fontId="12" fillId="5" borderId="1" xfId="1" applyNumberFormat="1" applyFont="1" applyFill="1" applyBorder="1" applyAlignment="1">
      <alignment horizontal="right" vertical="center" wrapText="1"/>
    </xf>
    <xf numFmtId="1" fontId="12" fillId="5" borderId="1" xfId="4" applyNumberFormat="1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vertical="center" wrapText="1"/>
    </xf>
    <xf numFmtId="4" fontId="12" fillId="5" borderId="1" xfId="4" applyNumberFormat="1" applyFont="1" applyFill="1" applyBorder="1" applyAlignment="1">
      <alignment horizontal="center" vertical="center" wrapText="1"/>
    </xf>
    <xf numFmtId="4" fontId="9" fillId="5" borderId="1" xfId="4" applyNumberFormat="1" applyFont="1" applyFill="1" applyBorder="1" applyAlignment="1">
      <alignment horizontal="right" vertical="center" wrapText="1"/>
    </xf>
    <xf numFmtId="167" fontId="9" fillId="5" borderId="1" xfId="4" applyNumberFormat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vertical="center" wrapText="1"/>
    </xf>
    <xf numFmtId="4" fontId="9" fillId="5" borderId="1" xfId="4" applyNumberFormat="1" applyFont="1" applyFill="1" applyBorder="1" applyAlignment="1">
      <alignment horizontal="center" vertical="center" wrapText="1"/>
    </xf>
    <xf numFmtId="2" fontId="9" fillId="5" borderId="1" xfId="4" applyNumberFormat="1" applyFont="1" applyFill="1" applyBorder="1" applyAlignment="1">
      <alignment horizontal="right" vertical="center" wrapText="1"/>
    </xf>
    <xf numFmtId="167" fontId="9" fillId="5" borderId="1" xfId="4" applyNumberFormat="1" applyFont="1" applyFill="1" applyBorder="1" applyAlignment="1">
      <alignment horizontal="right" vertical="center" wrapText="1"/>
    </xf>
    <xf numFmtId="171" fontId="9" fillId="5" borderId="1" xfId="4" applyNumberFormat="1" applyFont="1" applyFill="1" applyBorder="1" applyAlignment="1">
      <alignment horizontal="right" vertical="center" wrapText="1"/>
    </xf>
    <xf numFmtId="1" fontId="12" fillId="5" borderId="1" xfId="5" applyNumberFormat="1" applyFont="1" applyFill="1" applyBorder="1" applyAlignment="1">
      <alignment horizontal="center" vertical="center" wrapText="1"/>
    </xf>
    <xf numFmtId="0" fontId="12" fillId="5" borderId="1" xfId="6" applyFont="1" applyFill="1" applyBorder="1" applyAlignment="1">
      <alignment vertical="center" wrapText="1"/>
    </xf>
    <xf numFmtId="0" fontId="12" fillId="5" borderId="1" xfId="6" applyFont="1" applyFill="1" applyBorder="1" applyAlignment="1">
      <alignment horizontal="right" vertical="center" wrapText="1"/>
    </xf>
    <xf numFmtId="0" fontId="9" fillId="5" borderId="1" xfId="6" applyFont="1" applyFill="1" applyBorder="1" applyAlignment="1">
      <alignment horizontal="center" vertical="center" wrapText="1"/>
    </xf>
    <xf numFmtId="2" fontId="9" fillId="5" borderId="1" xfId="6" applyNumberFormat="1" applyFont="1" applyFill="1" applyBorder="1" applyAlignment="1">
      <alignment horizontal="right" vertical="center" wrapText="1"/>
    </xf>
    <xf numFmtId="0" fontId="9" fillId="5" borderId="1" xfId="6" applyFont="1" applyFill="1" applyBorder="1" applyAlignment="1">
      <alignment vertical="center" wrapText="1"/>
    </xf>
    <xf numFmtId="167" fontId="9" fillId="5" borderId="1" xfId="6" applyNumberFormat="1" applyFont="1" applyFill="1" applyBorder="1" applyAlignment="1">
      <alignment horizontal="right" vertical="center" wrapText="1"/>
    </xf>
    <xf numFmtId="0" fontId="12" fillId="5" borderId="1" xfId="4" applyFont="1" applyFill="1" applyBorder="1" applyAlignment="1">
      <alignment horizontal="right" vertical="center" wrapText="1"/>
    </xf>
    <xf numFmtId="4" fontId="12" fillId="5" borderId="4" xfId="1" applyNumberFormat="1" applyFont="1" applyFill="1" applyBorder="1" applyAlignment="1">
      <alignment horizontal="right" vertical="center" wrapText="1"/>
    </xf>
    <xf numFmtId="0" fontId="12" fillId="5" borderId="4" xfId="1" applyNumberFormat="1" applyFont="1" applyFill="1" applyBorder="1" applyAlignment="1">
      <alignment horizontal="right" vertical="center" wrapText="1"/>
    </xf>
    <xf numFmtId="0" fontId="9" fillId="5" borderId="1" xfId="1" applyFont="1" applyFill="1" applyBorder="1" applyAlignment="1">
      <alignment vertical="center"/>
    </xf>
    <xf numFmtId="0" fontId="16" fillId="5" borderId="4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right" vertical="center"/>
    </xf>
    <xf numFmtId="0" fontId="12" fillId="5" borderId="4" xfId="1" applyFont="1" applyFill="1" applyBorder="1" applyAlignment="1">
      <alignment vertical="center" wrapText="1"/>
    </xf>
    <xf numFmtId="0" fontId="9" fillId="5" borderId="4" xfId="1" applyFont="1" applyFill="1" applyBorder="1" applyAlignment="1">
      <alignment horizontal="right" vertical="center" wrapText="1"/>
    </xf>
    <xf numFmtId="2" fontId="12" fillId="5" borderId="4" xfId="1" applyNumberFormat="1" applyFont="1" applyFill="1" applyBorder="1" applyAlignment="1">
      <alignment horizontal="right" vertical="center" wrapText="1"/>
    </xf>
    <xf numFmtId="168" fontId="9" fillId="5" borderId="1" xfId="1" applyNumberFormat="1" applyFont="1" applyFill="1" applyBorder="1" applyAlignment="1">
      <alignment horizontal="right" vertical="center" wrapText="1"/>
    </xf>
    <xf numFmtId="170" fontId="9" fillId="5" borderId="1" xfId="3" applyNumberFormat="1" applyFont="1" applyFill="1" applyBorder="1" applyAlignment="1">
      <alignment horizontal="right" vertical="center"/>
    </xf>
    <xf numFmtId="43" fontId="9" fillId="5" borderId="1" xfId="3" applyNumberFormat="1" applyFont="1" applyFill="1" applyBorder="1" applyAlignment="1">
      <alignment horizontal="right" vertical="center"/>
    </xf>
    <xf numFmtId="172" fontId="9" fillId="5" borderId="1" xfId="3" applyNumberFormat="1" applyFont="1" applyFill="1" applyBorder="1" applyAlignment="1">
      <alignment horizontal="right" vertical="center"/>
    </xf>
    <xf numFmtId="2" fontId="9" fillId="5" borderId="1" xfId="3" applyNumberFormat="1" applyFont="1" applyFill="1" applyBorder="1" applyAlignment="1">
      <alignment horizontal="right" vertical="center"/>
    </xf>
    <xf numFmtId="4" fontId="12" fillId="5" borderId="1" xfId="1" applyNumberFormat="1" applyFont="1" applyFill="1" applyBorder="1" applyAlignment="1" applyProtection="1">
      <alignment horizontal="right" vertical="center" wrapText="1"/>
      <protection locked="0"/>
    </xf>
    <xf numFmtId="49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vertical="center" wrapText="1"/>
    </xf>
    <xf numFmtId="0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12" fillId="5" borderId="1" xfId="0" applyNumberFormat="1" applyFont="1" applyFill="1" applyBorder="1" applyAlignment="1">
      <alignment horizontal="right" vertical="center" wrapText="1"/>
    </xf>
    <xf numFmtId="0" fontId="12" fillId="5" borderId="1" xfId="1" applyFont="1" applyFill="1" applyBorder="1" applyAlignment="1">
      <alignment vertical="center"/>
    </xf>
    <xf numFmtId="166" fontId="12" fillId="5" borderId="1" xfId="3" applyFont="1" applyFill="1" applyBorder="1" applyAlignment="1">
      <alignment horizontal="right" vertical="center"/>
    </xf>
    <xf numFmtId="172" fontId="12" fillId="5" borderId="1" xfId="3" applyNumberFormat="1" applyFont="1" applyFill="1" applyBorder="1" applyAlignment="1">
      <alignment horizontal="right" vertical="center"/>
    </xf>
    <xf numFmtId="173" fontId="9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14" fillId="5" borderId="0" xfId="1" applyFont="1" applyFill="1" applyAlignment="1">
      <alignment vertical="center"/>
    </xf>
    <xf numFmtId="0" fontId="9" fillId="5" borderId="0" xfId="1" applyFont="1" applyFill="1" applyAlignment="1">
      <alignment vertical="center"/>
    </xf>
    <xf numFmtId="2" fontId="9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12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12" fillId="5" borderId="1" xfId="18" applyNumberFormat="1" applyFont="1" applyFill="1" applyBorder="1" applyAlignment="1">
      <alignment vertical="center"/>
    </xf>
    <xf numFmtId="2" fontId="12" fillId="5" borderId="1" xfId="1" applyNumberFormat="1" applyFont="1" applyFill="1" applyBorder="1" applyAlignment="1" applyProtection="1">
      <alignment vertical="center" wrapText="1"/>
      <protection locked="0"/>
    </xf>
    <xf numFmtId="2" fontId="12" fillId="5" borderId="1" xfId="1" applyNumberFormat="1" applyFont="1" applyFill="1" applyBorder="1" applyAlignment="1">
      <alignment vertical="center" wrapText="1"/>
    </xf>
    <xf numFmtId="167" fontId="12" fillId="5" borderId="1" xfId="1" applyNumberFormat="1" applyFont="1" applyFill="1" applyBorder="1" applyAlignment="1" applyProtection="1">
      <alignment vertical="center" wrapText="1"/>
      <protection locked="0"/>
    </xf>
    <xf numFmtId="4" fontId="12" fillId="5" borderId="1" xfId="4" applyNumberFormat="1" applyFont="1" applyFill="1" applyBorder="1" applyAlignment="1">
      <alignment vertical="center" wrapText="1"/>
    </xf>
    <xf numFmtId="2" fontId="12" fillId="5" borderId="1" xfId="6" applyNumberFormat="1" applyFont="1" applyFill="1" applyBorder="1" applyAlignment="1">
      <alignment vertical="center" wrapText="1"/>
    </xf>
    <xf numFmtId="2" fontId="12" fillId="5" borderId="1" xfId="4" applyNumberFormat="1" applyFont="1" applyFill="1" applyBorder="1" applyAlignment="1">
      <alignment vertical="center" wrapText="1"/>
    </xf>
    <xf numFmtId="0" fontId="9" fillId="5" borderId="4" xfId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167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2" fontId="12" fillId="5" borderId="1" xfId="6" applyNumberFormat="1" applyFont="1" applyFill="1" applyBorder="1" applyAlignment="1">
      <alignment horizontal="center" vertical="center" wrapText="1"/>
    </xf>
    <xf numFmtId="2" fontId="12" fillId="5" borderId="1" xfId="4" applyNumberFormat="1" applyFont="1" applyFill="1" applyBorder="1" applyAlignment="1">
      <alignment horizontal="center" vertical="center" wrapText="1"/>
    </xf>
    <xf numFmtId="171" fontId="12" fillId="5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169" fontId="12" fillId="5" borderId="1" xfId="0" applyNumberFormat="1" applyFont="1" applyFill="1" applyBorder="1" applyAlignment="1">
      <alignment horizontal="center" vertical="center"/>
    </xf>
    <xf numFmtId="168" fontId="12" fillId="5" borderId="1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4" fontId="12" fillId="5" borderId="1" xfId="18" applyNumberFormat="1" applyFont="1" applyFill="1" applyBorder="1" applyAlignment="1">
      <alignment horizontal="center" vertical="center"/>
    </xf>
    <xf numFmtId="4" fontId="9" fillId="5" borderId="1" xfId="18" applyNumberFormat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 vertical="center"/>
    </xf>
    <xf numFmtId="167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2" fontId="9" fillId="5" borderId="0" xfId="1" applyNumberFormat="1" applyFont="1" applyFill="1" applyAlignment="1">
      <alignment horizontal="center" vertical="center"/>
    </xf>
    <xf numFmtId="169" fontId="9" fillId="5" borderId="1" xfId="1" applyNumberFormat="1" applyFont="1" applyFill="1" applyBorder="1" applyAlignment="1">
      <alignment horizontal="center" vertical="center" wrapText="1"/>
    </xf>
    <xf numFmtId="2" fontId="9" fillId="5" borderId="1" xfId="4" applyNumberFormat="1" applyFont="1" applyFill="1" applyBorder="1" applyAlignment="1">
      <alignment horizontal="center" vertical="center" wrapText="1"/>
    </xf>
    <xf numFmtId="2" fontId="9" fillId="5" borderId="1" xfId="6" applyNumberFormat="1" applyFont="1" applyFill="1" applyBorder="1" applyAlignment="1">
      <alignment horizontal="center" vertical="center" wrapText="1"/>
    </xf>
    <xf numFmtId="167" fontId="12" fillId="5" borderId="4" xfId="1" applyNumberFormat="1" applyFont="1" applyFill="1" applyBorder="1" applyAlignment="1">
      <alignment horizontal="center" vertical="center" wrapText="1"/>
    </xf>
    <xf numFmtId="167" fontId="9" fillId="5" borderId="4" xfId="1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1" xfId="1" applyNumberFormat="1" applyFont="1" applyFill="1" applyBorder="1" applyAlignment="1">
      <alignment vertical="center" wrapText="1"/>
    </xf>
    <xf numFmtId="2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2" fontId="9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49" fontId="12" fillId="5" borderId="3" xfId="1" applyNumberFormat="1" applyFont="1" applyFill="1" applyBorder="1" applyAlignment="1">
      <alignment horizontal="center" vertical="center" wrapText="1"/>
    </xf>
    <xf numFmtId="49" fontId="9" fillId="5" borderId="3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/>
    </xf>
    <xf numFmtId="173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0" xfId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7" fontId="8" fillId="0" borderId="4" xfId="0" applyNumberFormat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10" fillId="0" borderId="0" xfId="1" applyFont="1" applyFill="1"/>
    <xf numFmtId="171" fontId="12" fillId="5" borderId="1" xfId="18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 textRotation="90" wrapText="1"/>
    </xf>
    <xf numFmtId="0" fontId="9" fillId="0" borderId="0" xfId="1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textRotation="90" wrapText="1"/>
    </xf>
  </cellXfs>
  <cellStyles count="20">
    <cellStyle name="Normal 13 2 3" xfId="15"/>
    <cellStyle name="Normal 13 3" xfId="19"/>
    <cellStyle name="Normal 14 3" xfId="7"/>
    <cellStyle name="Normal 2" xfId="12"/>
    <cellStyle name="Normal 29" xfId="11"/>
    <cellStyle name="Normal 3" xfId="17"/>
    <cellStyle name="Обычный" xfId="0" builtinId="0"/>
    <cellStyle name="Обычный 2" xfId="1"/>
    <cellStyle name="Обычный 2 2" xfId="9"/>
    <cellStyle name="Обычный 2 2 2" xfId="10"/>
    <cellStyle name="Обычный 2 3" xfId="8"/>
    <cellStyle name="Обычный 3" xfId="14"/>
    <cellStyle name="Обычный 3 2" xfId="16"/>
    <cellStyle name="Обычный 6" xfId="4"/>
    <cellStyle name="Обычный_22-BARI" xfId="5"/>
    <cellStyle name="Обычный_ruruas 9" xfId="6"/>
    <cellStyle name="Финансовый" xfId="18" builtinId="3"/>
    <cellStyle name="Финансовый 2" xfId="2"/>
    <cellStyle name="Финансовый 3" xfId="3"/>
    <cellStyle name="Финансовый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321;&#4317;&#4330;%20&#4321;&#4304;&#4334;&#4314;&#4312;%20L%20O%201\santeqnika\Giorgi\sport%20darbaz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q%20u%20c%20e%20b%20i\%60b%20a%20g%20r%20a%20t%20i%20o%20n%20i%20s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q%20u%20c%20e%20b%20i\A%20R%20D%20%20T%20b%20G%20a%20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7"/>
  <sheetViews>
    <sheetView view="pageBreakPreview" zoomScaleNormal="100" zoomScaleSheetLayoutView="100" workbookViewId="0">
      <selection activeCell="L28" sqref="L28"/>
    </sheetView>
  </sheetViews>
  <sheetFormatPr defaultRowHeight="15"/>
  <cols>
    <col min="1" max="1" width="5.140625" style="45" customWidth="1"/>
    <col min="2" max="2" width="56.85546875" style="45" customWidth="1"/>
    <col min="3" max="3" width="12.7109375" style="45" customWidth="1"/>
    <col min="4" max="4" width="8.7109375" style="45" hidden="1" customWidth="1"/>
    <col min="5" max="5" width="12.7109375" style="45" customWidth="1"/>
    <col min="6" max="6" width="8" style="45" customWidth="1"/>
    <col min="7" max="7" width="11.5703125" style="45" customWidth="1"/>
    <col min="8" max="8" width="10.140625" style="45" customWidth="1"/>
    <col min="9" max="10" width="9.140625" style="45"/>
    <col min="11" max="11" width="12.140625" style="45" customWidth="1"/>
    <col min="12" max="12" width="26.140625" style="45" customWidth="1"/>
    <col min="13" max="13" width="11.7109375" style="45" bestFit="1" customWidth="1"/>
    <col min="14" max="157" width="9.140625" style="45"/>
    <col min="158" max="158" width="5.140625" style="45" customWidth="1"/>
    <col min="159" max="159" width="10.7109375" style="45" customWidth="1"/>
    <col min="160" max="160" width="44.42578125" style="45" customWidth="1"/>
    <col min="161" max="162" width="10.7109375" style="45" customWidth="1"/>
    <col min="163" max="164" width="10.42578125" style="45" customWidth="1"/>
    <col min="165" max="165" width="11.85546875" style="45" customWidth="1"/>
    <col min="166" max="166" width="9" style="45" customWidth="1"/>
    <col min="167" max="413" width="9.140625" style="45"/>
    <col min="414" max="414" width="5.140625" style="45" customWidth="1"/>
    <col min="415" max="415" width="10.7109375" style="45" customWidth="1"/>
    <col min="416" max="416" width="44.42578125" style="45" customWidth="1"/>
    <col min="417" max="418" width="10.7109375" style="45" customWidth="1"/>
    <col min="419" max="420" width="10.42578125" style="45" customWidth="1"/>
    <col min="421" max="421" width="11.85546875" style="45" customWidth="1"/>
    <col min="422" max="422" width="9" style="45" customWidth="1"/>
    <col min="423" max="669" width="9.140625" style="45"/>
    <col min="670" max="670" width="5.140625" style="45" customWidth="1"/>
    <col min="671" max="671" width="10.7109375" style="45" customWidth="1"/>
    <col min="672" max="672" width="44.42578125" style="45" customWidth="1"/>
    <col min="673" max="674" width="10.7109375" style="45" customWidth="1"/>
    <col min="675" max="676" width="10.42578125" style="45" customWidth="1"/>
    <col min="677" max="677" width="11.85546875" style="45" customWidth="1"/>
    <col min="678" max="678" width="9" style="45" customWidth="1"/>
    <col min="679" max="925" width="9.140625" style="45"/>
    <col min="926" max="926" width="5.140625" style="45" customWidth="1"/>
    <col min="927" max="927" width="10.7109375" style="45" customWidth="1"/>
    <col min="928" max="928" width="44.42578125" style="45" customWidth="1"/>
    <col min="929" max="930" width="10.7109375" style="45" customWidth="1"/>
    <col min="931" max="932" width="10.42578125" style="45" customWidth="1"/>
    <col min="933" max="933" width="11.85546875" style="45" customWidth="1"/>
    <col min="934" max="934" width="9" style="45" customWidth="1"/>
    <col min="935" max="1181" width="9.140625" style="45"/>
    <col min="1182" max="1182" width="5.140625" style="45" customWidth="1"/>
    <col min="1183" max="1183" width="10.7109375" style="45" customWidth="1"/>
    <col min="1184" max="1184" width="44.42578125" style="45" customWidth="1"/>
    <col min="1185" max="1186" width="10.7109375" style="45" customWidth="1"/>
    <col min="1187" max="1188" width="10.42578125" style="45" customWidth="1"/>
    <col min="1189" max="1189" width="11.85546875" style="45" customWidth="1"/>
    <col min="1190" max="1190" width="9" style="45" customWidth="1"/>
    <col min="1191" max="1437" width="9.140625" style="45"/>
    <col min="1438" max="1438" width="5.140625" style="45" customWidth="1"/>
    <col min="1439" max="1439" width="10.7109375" style="45" customWidth="1"/>
    <col min="1440" max="1440" width="44.42578125" style="45" customWidth="1"/>
    <col min="1441" max="1442" width="10.7109375" style="45" customWidth="1"/>
    <col min="1443" max="1444" width="10.42578125" style="45" customWidth="1"/>
    <col min="1445" max="1445" width="11.85546875" style="45" customWidth="1"/>
    <col min="1446" max="1446" width="9" style="45" customWidth="1"/>
    <col min="1447" max="1693" width="9.140625" style="45"/>
    <col min="1694" max="1694" width="5.140625" style="45" customWidth="1"/>
    <col min="1695" max="1695" width="10.7109375" style="45" customWidth="1"/>
    <col min="1696" max="1696" width="44.42578125" style="45" customWidth="1"/>
    <col min="1697" max="1698" width="10.7109375" style="45" customWidth="1"/>
    <col min="1699" max="1700" width="10.42578125" style="45" customWidth="1"/>
    <col min="1701" max="1701" width="11.85546875" style="45" customWidth="1"/>
    <col min="1702" max="1702" width="9" style="45" customWidth="1"/>
    <col min="1703" max="1949" width="9.140625" style="45"/>
    <col min="1950" max="1950" width="5.140625" style="45" customWidth="1"/>
    <col min="1951" max="1951" width="10.7109375" style="45" customWidth="1"/>
    <col min="1952" max="1952" width="44.42578125" style="45" customWidth="1"/>
    <col min="1953" max="1954" width="10.7109375" style="45" customWidth="1"/>
    <col min="1955" max="1956" width="10.42578125" style="45" customWidth="1"/>
    <col min="1957" max="1957" width="11.85546875" style="45" customWidth="1"/>
    <col min="1958" max="1958" width="9" style="45" customWidth="1"/>
    <col min="1959" max="2205" width="9.140625" style="45"/>
    <col min="2206" max="2206" width="5.140625" style="45" customWidth="1"/>
    <col min="2207" max="2207" width="10.7109375" style="45" customWidth="1"/>
    <col min="2208" max="2208" width="44.42578125" style="45" customWidth="1"/>
    <col min="2209" max="2210" width="10.7109375" style="45" customWidth="1"/>
    <col min="2211" max="2212" width="10.42578125" style="45" customWidth="1"/>
    <col min="2213" max="2213" width="11.85546875" style="45" customWidth="1"/>
    <col min="2214" max="2214" width="9" style="45" customWidth="1"/>
    <col min="2215" max="2461" width="9.140625" style="45"/>
    <col min="2462" max="2462" width="5.140625" style="45" customWidth="1"/>
    <col min="2463" max="2463" width="10.7109375" style="45" customWidth="1"/>
    <col min="2464" max="2464" width="44.42578125" style="45" customWidth="1"/>
    <col min="2465" max="2466" width="10.7109375" style="45" customWidth="1"/>
    <col min="2467" max="2468" width="10.42578125" style="45" customWidth="1"/>
    <col min="2469" max="2469" width="11.85546875" style="45" customWidth="1"/>
    <col min="2470" max="2470" width="9" style="45" customWidth="1"/>
    <col min="2471" max="2717" width="9.140625" style="45"/>
    <col min="2718" max="2718" width="5.140625" style="45" customWidth="1"/>
    <col min="2719" max="2719" width="10.7109375" style="45" customWidth="1"/>
    <col min="2720" max="2720" width="44.42578125" style="45" customWidth="1"/>
    <col min="2721" max="2722" width="10.7109375" style="45" customWidth="1"/>
    <col min="2723" max="2724" width="10.42578125" style="45" customWidth="1"/>
    <col min="2725" max="2725" width="11.85546875" style="45" customWidth="1"/>
    <col min="2726" max="2726" width="9" style="45" customWidth="1"/>
    <col min="2727" max="2973" width="9.140625" style="45"/>
    <col min="2974" max="2974" width="5.140625" style="45" customWidth="1"/>
    <col min="2975" max="2975" width="10.7109375" style="45" customWidth="1"/>
    <col min="2976" max="2976" width="44.42578125" style="45" customWidth="1"/>
    <col min="2977" max="2978" width="10.7109375" style="45" customWidth="1"/>
    <col min="2979" max="2980" width="10.42578125" style="45" customWidth="1"/>
    <col min="2981" max="2981" width="11.85546875" style="45" customWidth="1"/>
    <col min="2982" max="2982" width="9" style="45" customWidth="1"/>
    <col min="2983" max="3229" width="9.140625" style="45"/>
    <col min="3230" max="3230" width="5.140625" style="45" customWidth="1"/>
    <col min="3231" max="3231" width="10.7109375" style="45" customWidth="1"/>
    <col min="3232" max="3232" width="44.42578125" style="45" customWidth="1"/>
    <col min="3233" max="3234" width="10.7109375" style="45" customWidth="1"/>
    <col min="3235" max="3236" width="10.42578125" style="45" customWidth="1"/>
    <col min="3237" max="3237" width="11.85546875" style="45" customWidth="1"/>
    <col min="3238" max="3238" width="9" style="45" customWidth="1"/>
    <col min="3239" max="3485" width="9.140625" style="45"/>
    <col min="3486" max="3486" width="5.140625" style="45" customWidth="1"/>
    <col min="3487" max="3487" width="10.7109375" style="45" customWidth="1"/>
    <col min="3488" max="3488" width="44.42578125" style="45" customWidth="1"/>
    <col min="3489" max="3490" width="10.7109375" style="45" customWidth="1"/>
    <col min="3491" max="3492" width="10.42578125" style="45" customWidth="1"/>
    <col min="3493" max="3493" width="11.85546875" style="45" customWidth="1"/>
    <col min="3494" max="3494" width="9" style="45" customWidth="1"/>
    <col min="3495" max="3741" width="9.140625" style="45"/>
    <col min="3742" max="3742" width="5.140625" style="45" customWidth="1"/>
    <col min="3743" max="3743" width="10.7109375" style="45" customWidth="1"/>
    <col min="3744" max="3744" width="44.42578125" style="45" customWidth="1"/>
    <col min="3745" max="3746" width="10.7109375" style="45" customWidth="1"/>
    <col min="3747" max="3748" width="10.42578125" style="45" customWidth="1"/>
    <col min="3749" max="3749" width="11.85546875" style="45" customWidth="1"/>
    <col min="3750" max="3750" width="9" style="45" customWidth="1"/>
    <col min="3751" max="3997" width="9.140625" style="45"/>
    <col min="3998" max="3998" width="5.140625" style="45" customWidth="1"/>
    <col min="3999" max="3999" width="10.7109375" style="45" customWidth="1"/>
    <col min="4000" max="4000" width="44.42578125" style="45" customWidth="1"/>
    <col min="4001" max="4002" width="10.7109375" style="45" customWidth="1"/>
    <col min="4003" max="4004" width="10.42578125" style="45" customWidth="1"/>
    <col min="4005" max="4005" width="11.85546875" style="45" customWidth="1"/>
    <col min="4006" max="4006" width="9" style="45" customWidth="1"/>
    <col min="4007" max="4253" width="9.140625" style="45"/>
    <col min="4254" max="4254" width="5.140625" style="45" customWidth="1"/>
    <col min="4255" max="4255" width="10.7109375" style="45" customWidth="1"/>
    <col min="4256" max="4256" width="44.42578125" style="45" customWidth="1"/>
    <col min="4257" max="4258" width="10.7109375" style="45" customWidth="1"/>
    <col min="4259" max="4260" width="10.42578125" style="45" customWidth="1"/>
    <col min="4261" max="4261" width="11.85546875" style="45" customWidth="1"/>
    <col min="4262" max="4262" width="9" style="45" customWidth="1"/>
    <col min="4263" max="4509" width="9.140625" style="45"/>
    <col min="4510" max="4510" width="5.140625" style="45" customWidth="1"/>
    <col min="4511" max="4511" width="10.7109375" style="45" customWidth="1"/>
    <col min="4512" max="4512" width="44.42578125" style="45" customWidth="1"/>
    <col min="4513" max="4514" width="10.7109375" style="45" customWidth="1"/>
    <col min="4515" max="4516" width="10.42578125" style="45" customWidth="1"/>
    <col min="4517" max="4517" width="11.85546875" style="45" customWidth="1"/>
    <col min="4518" max="4518" width="9" style="45" customWidth="1"/>
    <col min="4519" max="4765" width="9.140625" style="45"/>
    <col min="4766" max="4766" width="5.140625" style="45" customWidth="1"/>
    <col min="4767" max="4767" width="10.7109375" style="45" customWidth="1"/>
    <col min="4768" max="4768" width="44.42578125" style="45" customWidth="1"/>
    <col min="4769" max="4770" width="10.7109375" style="45" customWidth="1"/>
    <col min="4771" max="4772" width="10.42578125" style="45" customWidth="1"/>
    <col min="4773" max="4773" width="11.85546875" style="45" customWidth="1"/>
    <col min="4774" max="4774" width="9" style="45" customWidth="1"/>
    <col min="4775" max="5021" width="9.140625" style="45"/>
    <col min="5022" max="5022" width="5.140625" style="45" customWidth="1"/>
    <col min="5023" max="5023" width="10.7109375" style="45" customWidth="1"/>
    <col min="5024" max="5024" width="44.42578125" style="45" customWidth="1"/>
    <col min="5025" max="5026" width="10.7109375" style="45" customWidth="1"/>
    <col min="5027" max="5028" width="10.42578125" style="45" customWidth="1"/>
    <col min="5029" max="5029" width="11.85546875" style="45" customWidth="1"/>
    <col min="5030" max="5030" width="9" style="45" customWidth="1"/>
    <col min="5031" max="5277" width="9.140625" style="45"/>
    <col min="5278" max="5278" width="5.140625" style="45" customWidth="1"/>
    <col min="5279" max="5279" width="10.7109375" style="45" customWidth="1"/>
    <col min="5280" max="5280" width="44.42578125" style="45" customWidth="1"/>
    <col min="5281" max="5282" width="10.7109375" style="45" customWidth="1"/>
    <col min="5283" max="5284" width="10.42578125" style="45" customWidth="1"/>
    <col min="5285" max="5285" width="11.85546875" style="45" customWidth="1"/>
    <col min="5286" max="5286" width="9" style="45" customWidth="1"/>
    <col min="5287" max="5533" width="9.140625" style="45"/>
    <col min="5534" max="5534" width="5.140625" style="45" customWidth="1"/>
    <col min="5535" max="5535" width="10.7109375" style="45" customWidth="1"/>
    <col min="5536" max="5536" width="44.42578125" style="45" customWidth="1"/>
    <col min="5537" max="5538" width="10.7109375" style="45" customWidth="1"/>
    <col min="5539" max="5540" width="10.42578125" style="45" customWidth="1"/>
    <col min="5541" max="5541" width="11.85546875" style="45" customWidth="1"/>
    <col min="5542" max="5542" width="9" style="45" customWidth="1"/>
    <col min="5543" max="5789" width="9.140625" style="45"/>
    <col min="5790" max="5790" width="5.140625" style="45" customWidth="1"/>
    <col min="5791" max="5791" width="10.7109375" style="45" customWidth="1"/>
    <col min="5792" max="5792" width="44.42578125" style="45" customWidth="1"/>
    <col min="5793" max="5794" width="10.7109375" style="45" customWidth="1"/>
    <col min="5795" max="5796" width="10.42578125" style="45" customWidth="1"/>
    <col min="5797" max="5797" width="11.85546875" style="45" customWidth="1"/>
    <col min="5798" max="5798" width="9" style="45" customWidth="1"/>
    <col min="5799" max="6045" width="9.140625" style="45"/>
    <col min="6046" max="6046" width="5.140625" style="45" customWidth="1"/>
    <col min="6047" max="6047" width="10.7109375" style="45" customWidth="1"/>
    <col min="6048" max="6048" width="44.42578125" style="45" customWidth="1"/>
    <col min="6049" max="6050" width="10.7109375" style="45" customWidth="1"/>
    <col min="6051" max="6052" width="10.42578125" style="45" customWidth="1"/>
    <col min="6053" max="6053" width="11.85546875" style="45" customWidth="1"/>
    <col min="6054" max="6054" width="9" style="45" customWidth="1"/>
    <col min="6055" max="6301" width="9.140625" style="45"/>
    <col min="6302" max="6302" width="5.140625" style="45" customWidth="1"/>
    <col min="6303" max="6303" width="10.7109375" style="45" customWidth="1"/>
    <col min="6304" max="6304" width="44.42578125" style="45" customWidth="1"/>
    <col min="6305" max="6306" width="10.7109375" style="45" customWidth="1"/>
    <col min="6307" max="6308" width="10.42578125" style="45" customWidth="1"/>
    <col min="6309" max="6309" width="11.85546875" style="45" customWidth="1"/>
    <col min="6310" max="6310" width="9" style="45" customWidth="1"/>
    <col min="6311" max="6557" width="9.140625" style="45"/>
    <col min="6558" max="6558" width="5.140625" style="45" customWidth="1"/>
    <col min="6559" max="6559" width="10.7109375" style="45" customWidth="1"/>
    <col min="6560" max="6560" width="44.42578125" style="45" customWidth="1"/>
    <col min="6561" max="6562" width="10.7109375" style="45" customWidth="1"/>
    <col min="6563" max="6564" width="10.42578125" style="45" customWidth="1"/>
    <col min="6565" max="6565" width="11.85546875" style="45" customWidth="1"/>
    <col min="6566" max="6566" width="9" style="45" customWidth="1"/>
    <col min="6567" max="6813" width="9.140625" style="45"/>
    <col min="6814" max="6814" width="5.140625" style="45" customWidth="1"/>
    <col min="6815" max="6815" width="10.7109375" style="45" customWidth="1"/>
    <col min="6816" max="6816" width="44.42578125" style="45" customWidth="1"/>
    <col min="6817" max="6818" width="10.7109375" style="45" customWidth="1"/>
    <col min="6819" max="6820" width="10.42578125" style="45" customWidth="1"/>
    <col min="6821" max="6821" width="11.85546875" style="45" customWidth="1"/>
    <col min="6822" max="6822" width="9" style="45" customWidth="1"/>
    <col min="6823" max="7069" width="9.140625" style="45"/>
    <col min="7070" max="7070" width="5.140625" style="45" customWidth="1"/>
    <col min="7071" max="7071" width="10.7109375" style="45" customWidth="1"/>
    <col min="7072" max="7072" width="44.42578125" style="45" customWidth="1"/>
    <col min="7073" max="7074" width="10.7109375" style="45" customWidth="1"/>
    <col min="7075" max="7076" width="10.42578125" style="45" customWidth="1"/>
    <col min="7077" max="7077" width="11.85546875" style="45" customWidth="1"/>
    <col min="7078" max="7078" width="9" style="45" customWidth="1"/>
    <col min="7079" max="7325" width="9.140625" style="45"/>
    <col min="7326" max="7326" width="5.140625" style="45" customWidth="1"/>
    <col min="7327" max="7327" width="10.7109375" style="45" customWidth="1"/>
    <col min="7328" max="7328" width="44.42578125" style="45" customWidth="1"/>
    <col min="7329" max="7330" width="10.7109375" style="45" customWidth="1"/>
    <col min="7331" max="7332" width="10.42578125" style="45" customWidth="1"/>
    <col min="7333" max="7333" width="11.85546875" style="45" customWidth="1"/>
    <col min="7334" max="7334" width="9" style="45" customWidth="1"/>
    <col min="7335" max="7581" width="9.140625" style="45"/>
    <col min="7582" max="7582" width="5.140625" style="45" customWidth="1"/>
    <col min="7583" max="7583" width="10.7109375" style="45" customWidth="1"/>
    <col min="7584" max="7584" width="44.42578125" style="45" customWidth="1"/>
    <col min="7585" max="7586" width="10.7109375" style="45" customWidth="1"/>
    <col min="7587" max="7588" width="10.42578125" style="45" customWidth="1"/>
    <col min="7589" max="7589" width="11.85546875" style="45" customWidth="1"/>
    <col min="7590" max="7590" width="9" style="45" customWidth="1"/>
    <col min="7591" max="7837" width="9.140625" style="45"/>
    <col min="7838" max="7838" width="5.140625" style="45" customWidth="1"/>
    <col min="7839" max="7839" width="10.7109375" style="45" customWidth="1"/>
    <col min="7840" max="7840" width="44.42578125" style="45" customWidth="1"/>
    <col min="7841" max="7842" width="10.7109375" style="45" customWidth="1"/>
    <col min="7843" max="7844" width="10.42578125" style="45" customWidth="1"/>
    <col min="7845" max="7845" width="11.85546875" style="45" customWidth="1"/>
    <col min="7846" max="7846" width="9" style="45" customWidth="1"/>
    <col min="7847" max="8093" width="9.140625" style="45"/>
    <col min="8094" max="8094" width="5.140625" style="45" customWidth="1"/>
    <col min="8095" max="8095" width="10.7109375" style="45" customWidth="1"/>
    <col min="8096" max="8096" width="44.42578125" style="45" customWidth="1"/>
    <col min="8097" max="8098" width="10.7109375" style="45" customWidth="1"/>
    <col min="8099" max="8100" width="10.42578125" style="45" customWidth="1"/>
    <col min="8101" max="8101" width="11.85546875" style="45" customWidth="1"/>
    <col min="8102" max="8102" width="9" style="45" customWidth="1"/>
    <col min="8103" max="8349" width="9.140625" style="45"/>
    <col min="8350" max="8350" width="5.140625" style="45" customWidth="1"/>
    <col min="8351" max="8351" width="10.7109375" style="45" customWidth="1"/>
    <col min="8352" max="8352" width="44.42578125" style="45" customWidth="1"/>
    <col min="8353" max="8354" width="10.7109375" style="45" customWidth="1"/>
    <col min="8355" max="8356" width="10.42578125" style="45" customWidth="1"/>
    <col min="8357" max="8357" width="11.85546875" style="45" customWidth="1"/>
    <col min="8358" max="8358" width="9" style="45" customWidth="1"/>
    <col min="8359" max="8605" width="9.140625" style="45"/>
    <col min="8606" max="8606" width="5.140625" style="45" customWidth="1"/>
    <col min="8607" max="8607" width="10.7109375" style="45" customWidth="1"/>
    <col min="8608" max="8608" width="44.42578125" style="45" customWidth="1"/>
    <col min="8609" max="8610" width="10.7109375" style="45" customWidth="1"/>
    <col min="8611" max="8612" width="10.42578125" style="45" customWidth="1"/>
    <col min="8613" max="8613" width="11.85546875" style="45" customWidth="1"/>
    <col min="8614" max="8614" width="9" style="45" customWidth="1"/>
    <col min="8615" max="8861" width="9.140625" style="45"/>
    <col min="8862" max="8862" width="5.140625" style="45" customWidth="1"/>
    <col min="8863" max="8863" width="10.7109375" style="45" customWidth="1"/>
    <col min="8864" max="8864" width="44.42578125" style="45" customWidth="1"/>
    <col min="8865" max="8866" width="10.7109375" style="45" customWidth="1"/>
    <col min="8867" max="8868" width="10.42578125" style="45" customWidth="1"/>
    <col min="8869" max="8869" width="11.85546875" style="45" customWidth="1"/>
    <col min="8870" max="8870" width="9" style="45" customWidth="1"/>
    <col min="8871" max="9117" width="9.140625" style="45"/>
    <col min="9118" max="9118" width="5.140625" style="45" customWidth="1"/>
    <col min="9119" max="9119" width="10.7109375" style="45" customWidth="1"/>
    <col min="9120" max="9120" width="44.42578125" style="45" customWidth="1"/>
    <col min="9121" max="9122" width="10.7109375" style="45" customWidth="1"/>
    <col min="9123" max="9124" width="10.42578125" style="45" customWidth="1"/>
    <col min="9125" max="9125" width="11.85546875" style="45" customWidth="1"/>
    <col min="9126" max="9126" width="9" style="45" customWidth="1"/>
    <col min="9127" max="9373" width="9.140625" style="45"/>
    <col min="9374" max="9374" width="5.140625" style="45" customWidth="1"/>
    <col min="9375" max="9375" width="10.7109375" style="45" customWidth="1"/>
    <col min="9376" max="9376" width="44.42578125" style="45" customWidth="1"/>
    <col min="9377" max="9378" width="10.7109375" style="45" customWidth="1"/>
    <col min="9379" max="9380" width="10.42578125" style="45" customWidth="1"/>
    <col min="9381" max="9381" width="11.85546875" style="45" customWidth="1"/>
    <col min="9382" max="9382" width="9" style="45" customWidth="1"/>
    <col min="9383" max="9629" width="9.140625" style="45"/>
    <col min="9630" max="9630" width="5.140625" style="45" customWidth="1"/>
    <col min="9631" max="9631" width="10.7109375" style="45" customWidth="1"/>
    <col min="9632" max="9632" width="44.42578125" style="45" customWidth="1"/>
    <col min="9633" max="9634" width="10.7109375" style="45" customWidth="1"/>
    <col min="9635" max="9636" width="10.42578125" style="45" customWidth="1"/>
    <col min="9637" max="9637" width="11.85546875" style="45" customWidth="1"/>
    <col min="9638" max="9638" width="9" style="45" customWidth="1"/>
    <col min="9639" max="9885" width="9.140625" style="45"/>
    <col min="9886" max="9886" width="5.140625" style="45" customWidth="1"/>
    <col min="9887" max="9887" width="10.7109375" style="45" customWidth="1"/>
    <col min="9888" max="9888" width="44.42578125" style="45" customWidth="1"/>
    <col min="9889" max="9890" width="10.7109375" style="45" customWidth="1"/>
    <col min="9891" max="9892" width="10.42578125" style="45" customWidth="1"/>
    <col min="9893" max="9893" width="11.85546875" style="45" customWidth="1"/>
    <col min="9894" max="9894" width="9" style="45" customWidth="1"/>
    <col min="9895" max="10141" width="9.140625" style="45"/>
    <col min="10142" max="10142" width="5.140625" style="45" customWidth="1"/>
    <col min="10143" max="10143" width="10.7109375" style="45" customWidth="1"/>
    <col min="10144" max="10144" width="44.42578125" style="45" customWidth="1"/>
    <col min="10145" max="10146" width="10.7109375" style="45" customWidth="1"/>
    <col min="10147" max="10148" width="10.42578125" style="45" customWidth="1"/>
    <col min="10149" max="10149" width="11.85546875" style="45" customWidth="1"/>
    <col min="10150" max="10150" width="9" style="45" customWidth="1"/>
    <col min="10151" max="10397" width="9.140625" style="45"/>
    <col min="10398" max="10398" width="5.140625" style="45" customWidth="1"/>
    <col min="10399" max="10399" width="10.7109375" style="45" customWidth="1"/>
    <col min="10400" max="10400" width="44.42578125" style="45" customWidth="1"/>
    <col min="10401" max="10402" width="10.7109375" style="45" customWidth="1"/>
    <col min="10403" max="10404" width="10.42578125" style="45" customWidth="1"/>
    <col min="10405" max="10405" width="11.85546875" style="45" customWidth="1"/>
    <col min="10406" max="10406" width="9" style="45" customWidth="1"/>
    <col min="10407" max="10653" width="9.140625" style="45"/>
    <col min="10654" max="10654" width="5.140625" style="45" customWidth="1"/>
    <col min="10655" max="10655" width="10.7109375" style="45" customWidth="1"/>
    <col min="10656" max="10656" width="44.42578125" style="45" customWidth="1"/>
    <col min="10657" max="10658" width="10.7109375" style="45" customWidth="1"/>
    <col min="10659" max="10660" width="10.42578125" style="45" customWidth="1"/>
    <col min="10661" max="10661" width="11.85546875" style="45" customWidth="1"/>
    <col min="10662" max="10662" width="9" style="45" customWidth="1"/>
    <col min="10663" max="10909" width="9.140625" style="45"/>
    <col min="10910" max="10910" width="5.140625" style="45" customWidth="1"/>
    <col min="10911" max="10911" width="10.7109375" style="45" customWidth="1"/>
    <col min="10912" max="10912" width="44.42578125" style="45" customWidth="1"/>
    <col min="10913" max="10914" width="10.7109375" style="45" customWidth="1"/>
    <col min="10915" max="10916" width="10.42578125" style="45" customWidth="1"/>
    <col min="10917" max="10917" width="11.85546875" style="45" customWidth="1"/>
    <col min="10918" max="10918" width="9" style="45" customWidth="1"/>
    <col min="10919" max="11165" width="9.140625" style="45"/>
    <col min="11166" max="11166" width="5.140625" style="45" customWidth="1"/>
    <col min="11167" max="11167" width="10.7109375" style="45" customWidth="1"/>
    <col min="11168" max="11168" width="44.42578125" style="45" customWidth="1"/>
    <col min="11169" max="11170" width="10.7109375" style="45" customWidth="1"/>
    <col min="11171" max="11172" width="10.42578125" style="45" customWidth="1"/>
    <col min="11173" max="11173" width="11.85546875" style="45" customWidth="1"/>
    <col min="11174" max="11174" width="9" style="45" customWidth="1"/>
    <col min="11175" max="11421" width="9.140625" style="45"/>
    <col min="11422" max="11422" width="5.140625" style="45" customWidth="1"/>
    <col min="11423" max="11423" width="10.7109375" style="45" customWidth="1"/>
    <col min="11424" max="11424" width="44.42578125" style="45" customWidth="1"/>
    <col min="11425" max="11426" width="10.7109375" style="45" customWidth="1"/>
    <col min="11427" max="11428" width="10.42578125" style="45" customWidth="1"/>
    <col min="11429" max="11429" width="11.85546875" style="45" customWidth="1"/>
    <col min="11430" max="11430" width="9" style="45" customWidth="1"/>
    <col min="11431" max="11677" width="9.140625" style="45"/>
    <col min="11678" max="11678" width="5.140625" style="45" customWidth="1"/>
    <col min="11679" max="11679" width="10.7109375" style="45" customWidth="1"/>
    <col min="11680" max="11680" width="44.42578125" style="45" customWidth="1"/>
    <col min="11681" max="11682" width="10.7109375" style="45" customWidth="1"/>
    <col min="11683" max="11684" width="10.42578125" style="45" customWidth="1"/>
    <col min="11685" max="11685" width="11.85546875" style="45" customWidth="1"/>
    <col min="11686" max="11686" width="9" style="45" customWidth="1"/>
    <col min="11687" max="11933" width="9.140625" style="45"/>
    <col min="11934" max="11934" width="5.140625" style="45" customWidth="1"/>
    <col min="11935" max="11935" width="10.7109375" style="45" customWidth="1"/>
    <col min="11936" max="11936" width="44.42578125" style="45" customWidth="1"/>
    <col min="11937" max="11938" width="10.7109375" style="45" customWidth="1"/>
    <col min="11939" max="11940" width="10.42578125" style="45" customWidth="1"/>
    <col min="11941" max="11941" width="11.85546875" style="45" customWidth="1"/>
    <col min="11942" max="11942" width="9" style="45" customWidth="1"/>
    <col min="11943" max="12189" width="9.140625" style="45"/>
    <col min="12190" max="12190" width="5.140625" style="45" customWidth="1"/>
    <col min="12191" max="12191" width="10.7109375" style="45" customWidth="1"/>
    <col min="12192" max="12192" width="44.42578125" style="45" customWidth="1"/>
    <col min="12193" max="12194" width="10.7109375" style="45" customWidth="1"/>
    <col min="12195" max="12196" width="10.42578125" style="45" customWidth="1"/>
    <col min="12197" max="12197" width="11.85546875" style="45" customWidth="1"/>
    <col min="12198" max="12198" width="9" style="45" customWidth="1"/>
    <col min="12199" max="12445" width="9.140625" style="45"/>
    <col min="12446" max="12446" width="5.140625" style="45" customWidth="1"/>
    <col min="12447" max="12447" width="10.7109375" style="45" customWidth="1"/>
    <col min="12448" max="12448" width="44.42578125" style="45" customWidth="1"/>
    <col min="12449" max="12450" width="10.7109375" style="45" customWidth="1"/>
    <col min="12451" max="12452" width="10.42578125" style="45" customWidth="1"/>
    <col min="12453" max="12453" width="11.85546875" style="45" customWidth="1"/>
    <col min="12454" max="12454" width="9" style="45" customWidth="1"/>
    <col min="12455" max="12701" width="9.140625" style="45"/>
    <col min="12702" max="12702" width="5.140625" style="45" customWidth="1"/>
    <col min="12703" max="12703" width="10.7109375" style="45" customWidth="1"/>
    <col min="12704" max="12704" width="44.42578125" style="45" customWidth="1"/>
    <col min="12705" max="12706" width="10.7109375" style="45" customWidth="1"/>
    <col min="12707" max="12708" width="10.42578125" style="45" customWidth="1"/>
    <col min="12709" max="12709" width="11.85546875" style="45" customWidth="1"/>
    <col min="12710" max="12710" width="9" style="45" customWidth="1"/>
    <col min="12711" max="12957" width="9.140625" style="45"/>
    <col min="12958" max="12958" width="5.140625" style="45" customWidth="1"/>
    <col min="12959" max="12959" width="10.7109375" style="45" customWidth="1"/>
    <col min="12960" max="12960" width="44.42578125" style="45" customWidth="1"/>
    <col min="12961" max="12962" width="10.7109375" style="45" customWidth="1"/>
    <col min="12963" max="12964" width="10.42578125" style="45" customWidth="1"/>
    <col min="12965" max="12965" width="11.85546875" style="45" customWidth="1"/>
    <col min="12966" max="12966" width="9" style="45" customWidth="1"/>
    <col min="12967" max="13213" width="9.140625" style="45"/>
    <col min="13214" max="13214" width="5.140625" style="45" customWidth="1"/>
    <col min="13215" max="13215" width="10.7109375" style="45" customWidth="1"/>
    <col min="13216" max="13216" width="44.42578125" style="45" customWidth="1"/>
    <col min="13217" max="13218" width="10.7109375" style="45" customWidth="1"/>
    <col min="13219" max="13220" width="10.42578125" style="45" customWidth="1"/>
    <col min="13221" max="13221" width="11.85546875" style="45" customWidth="1"/>
    <col min="13222" max="13222" width="9" style="45" customWidth="1"/>
    <col min="13223" max="13469" width="9.140625" style="45"/>
    <col min="13470" max="13470" width="5.140625" style="45" customWidth="1"/>
    <col min="13471" max="13471" width="10.7109375" style="45" customWidth="1"/>
    <col min="13472" max="13472" width="44.42578125" style="45" customWidth="1"/>
    <col min="13473" max="13474" width="10.7109375" style="45" customWidth="1"/>
    <col min="13475" max="13476" width="10.42578125" style="45" customWidth="1"/>
    <col min="13477" max="13477" width="11.85546875" style="45" customWidth="1"/>
    <col min="13478" max="13478" width="9" style="45" customWidth="1"/>
    <col min="13479" max="13725" width="9.140625" style="45"/>
    <col min="13726" max="13726" width="5.140625" style="45" customWidth="1"/>
    <col min="13727" max="13727" width="10.7109375" style="45" customWidth="1"/>
    <col min="13728" max="13728" width="44.42578125" style="45" customWidth="1"/>
    <col min="13729" max="13730" width="10.7109375" style="45" customWidth="1"/>
    <col min="13731" max="13732" width="10.42578125" style="45" customWidth="1"/>
    <col min="13733" max="13733" width="11.85546875" style="45" customWidth="1"/>
    <col min="13734" max="13734" width="9" style="45" customWidth="1"/>
    <col min="13735" max="13981" width="9.140625" style="45"/>
    <col min="13982" max="13982" width="5.140625" style="45" customWidth="1"/>
    <col min="13983" max="13983" width="10.7109375" style="45" customWidth="1"/>
    <col min="13984" max="13984" width="44.42578125" style="45" customWidth="1"/>
    <col min="13985" max="13986" width="10.7109375" style="45" customWidth="1"/>
    <col min="13987" max="13988" width="10.42578125" style="45" customWidth="1"/>
    <col min="13989" max="13989" width="11.85546875" style="45" customWidth="1"/>
    <col min="13990" max="13990" width="9" style="45" customWidth="1"/>
    <col min="13991" max="14237" width="9.140625" style="45"/>
    <col min="14238" max="14238" width="5.140625" style="45" customWidth="1"/>
    <col min="14239" max="14239" width="10.7109375" style="45" customWidth="1"/>
    <col min="14240" max="14240" width="44.42578125" style="45" customWidth="1"/>
    <col min="14241" max="14242" width="10.7109375" style="45" customWidth="1"/>
    <col min="14243" max="14244" width="10.42578125" style="45" customWidth="1"/>
    <col min="14245" max="14245" width="11.85546875" style="45" customWidth="1"/>
    <col min="14246" max="14246" width="9" style="45" customWidth="1"/>
    <col min="14247" max="14493" width="9.140625" style="45"/>
    <col min="14494" max="14494" width="5.140625" style="45" customWidth="1"/>
    <col min="14495" max="14495" width="10.7109375" style="45" customWidth="1"/>
    <col min="14496" max="14496" width="44.42578125" style="45" customWidth="1"/>
    <col min="14497" max="14498" width="10.7109375" style="45" customWidth="1"/>
    <col min="14499" max="14500" width="10.42578125" style="45" customWidth="1"/>
    <col min="14501" max="14501" width="11.85546875" style="45" customWidth="1"/>
    <col min="14502" max="14502" width="9" style="45" customWidth="1"/>
    <col min="14503" max="14749" width="9.140625" style="45"/>
    <col min="14750" max="14750" width="5.140625" style="45" customWidth="1"/>
    <col min="14751" max="14751" width="10.7109375" style="45" customWidth="1"/>
    <col min="14752" max="14752" width="44.42578125" style="45" customWidth="1"/>
    <col min="14753" max="14754" width="10.7109375" style="45" customWidth="1"/>
    <col min="14755" max="14756" width="10.42578125" style="45" customWidth="1"/>
    <col min="14757" max="14757" width="11.85546875" style="45" customWidth="1"/>
    <col min="14758" max="14758" width="9" style="45" customWidth="1"/>
    <col min="14759" max="15005" width="9.140625" style="45"/>
    <col min="15006" max="15006" width="5.140625" style="45" customWidth="1"/>
    <col min="15007" max="15007" width="10.7109375" style="45" customWidth="1"/>
    <col min="15008" max="15008" width="44.42578125" style="45" customWidth="1"/>
    <col min="15009" max="15010" width="10.7109375" style="45" customWidth="1"/>
    <col min="15011" max="15012" width="10.42578125" style="45" customWidth="1"/>
    <col min="15013" max="15013" width="11.85546875" style="45" customWidth="1"/>
    <col min="15014" max="15014" width="9" style="45" customWidth="1"/>
    <col min="15015" max="15261" width="9.140625" style="45"/>
    <col min="15262" max="15262" width="5.140625" style="45" customWidth="1"/>
    <col min="15263" max="15263" width="10.7109375" style="45" customWidth="1"/>
    <col min="15264" max="15264" width="44.42578125" style="45" customWidth="1"/>
    <col min="15265" max="15266" width="10.7109375" style="45" customWidth="1"/>
    <col min="15267" max="15268" width="10.42578125" style="45" customWidth="1"/>
    <col min="15269" max="15269" width="11.85546875" style="45" customWidth="1"/>
    <col min="15270" max="15270" width="9" style="45" customWidth="1"/>
    <col min="15271" max="15517" width="9.140625" style="45"/>
    <col min="15518" max="15518" width="5.140625" style="45" customWidth="1"/>
    <col min="15519" max="15519" width="10.7109375" style="45" customWidth="1"/>
    <col min="15520" max="15520" width="44.42578125" style="45" customWidth="1"/>
    <col min="15521" max="15522" width="10.7109375" style="45" customWidth="1"/>
    <col min="15523" max="15524" width="10.42578125" style="45" customWidth="1"/>
    <col min="15525" max="15525" width="11.85546875" style="45" customWidth="1"/>
    <col min="15526" max="15526" width="9" style="45" customWidth="1"/>
    <col min="15527" max="15773" width="9.140625" style="45"/>
    <col min="15774" max="15774" width="5.140625" style="45" customWidth="1"/>
    <col min="15775" max="15775" width="10.7109375" style="45" customWidth="1"/>
    <col min="15776" max="15776" width="44.42578125" style="45" customWidth="1"/>
    <col min="15777" max="15778" width="10.7109375" style="45" customWidth="1"/>
    <col min="15779" max="15780" width="10.42578125" style="45" customWidth="1"/>
    <col min="15781" max="15781" width="11.85546875" style="45" customWidth="1"/>
    <col min="15782" max="15782" width="9" style="45" customWidth="1"/>
    <col min="15783" max="16029" width="9.140625" style="45"/>
    <col min="16030" max="16030" width="5.140625" style="45" customWidth="1"/>
    <col min="16031" max="16031" width="10.7109375" style="45" customWidth="1"/>
    <col min="16032" max="16032" width="44.42578125" style="45" customWidth="1"/>
    <col min="16033" max="16034" width="10.7109375" style="45" customWidth="1"/>
    <col min="16035" max="16036" width="10.42578125" style="45" customWidth="1"/>
    <col min="16037" max="16037" width="11.85546875" style="45" customWidth="1"/>
    <col min="16038" max="16038" width="9" style="45" customWidth="1"/>
    <col min="16039" max="16384" width="9.140625" style="45"/>
  </cols>
  <sheetData>
    <row r="1" spans="1:13" s="33" customFormat="1" ht="27.75" customHeight="1">
      <c r="A1" s="248" t="s">
        <v>376</v>
      </c>
      <c r="B1" s="248"/>
      <c r="C1" s="248"/>
      <c r="D1" s="248"/>
      <c r="E1" s="248"/>
      <c r="F1" s="248"/>
      <c r="G1" s="248"/>
    </row>
    <row r="2" spans="1:13" s="33" customFormat="1" ht="27.75" customHeight="1">
      <c r="A2" s="66"/>
      <c r="B2" s="253"/>
      <c r="C2" s="253"/>
      <c r="D2" s="34"/>
      <c r="E2" s="35"/>
      <c r="G2" s="36"/>
    </row>
    <row r="3" spans="1:13" ht="44.25" customHeight="1">
      <c r="A3" s="249" t="s">
        <v>0</v>
      </c>
      <c r="B3" s="251" t="s">
        <v>4</v>
      </c>
      <c r="C3" s="252" t="s">
        <v>5</v>
      </c>
      <c r="D3" s="247" t="s">
        <v>6</v>
      </c>
      <c r="E3" s="247"/>
      <c r="F3" s="247" t="s">
        <v>3</v>
      </c>
      <c r="G3" s="247"/>
    </row>
    <row r="4" spans="1:13" ht="88.5" customHeight="1">
      <c r="A4" s="250"/>
      <c r="B4" s="251"/>
      <c r="C4" s="252"/>
      <c r="D4" s="67" t="s">
        <v>7</v>
      </c>
      <c r="E4" s="67" t="s">
        <v>8</v>
      </c>
      <c r="F4" s="67" t="s">
        <v>7</v>
      </c>
      <c r="G4" s="37" t="s">
        <v>9</v>
      </c>
    </row>
    <row r="5" spans="1:13" ht="18" customHeight="1">
      <c r="A5" s="38" t="s">
        <v>10</v>
      </c>
      <c r="B5" s="44" t="s">
        <v>12</v>
      </c>
      <c r="C5" s="38" t="s">
        <v>13</v>
      </c>
      <c r="D5" s="38" t="s">
        <v>14</v>
      </c>
      <c r="E5" s="38" t="s">
        <v>15</v>
      </c>
      <c r="F5" s="38" t="s">
        <v>16</v>
      </c>
      <c r="G5" s="39">
        <v>8</v>
      </c>
    </row>
    <row r="6" spans="1:13" s="42" customFormat="1" ht="29.25" customHeight="1">
      <c r="A6" s="83"/>
      <c r="B6" s="85" t="s">
        <v>166</v>
      </c>
      <c r="C6" s="84"/>
      <c r="D6" s="84"/>
      <c r="E6" s="84"/>
      <c r="F6" s="84"/>
      <c r="G6" s="84"/>
      <c r="H6" s="40"/>
    </row>
    <row r="7" spans="1:13" s="42" customFormat="1" ht="82.5" customHeight="1">
      <c r="A7" s="86">
        <v>1</v>
      </c>
      <c r="B7" s="87" t="s">
        <v>259</v>
      </c>
      <c r="C7" s="88" t="s">
        <v>258</v>
      </c>
      <c r="D7" s="89"/>
      <c r="E7" s="199">
        <f>5287*0.1/1000</f>
        <v>0.52870000000000006</v>
      </c>
      <c r="F7" s="89"/>
      <c r="G7" s="89"/>
      <c r="H7" s="41"/>
    </row>
    <row r="8" spans="1:13" s="42" customFormat="1" ht="39" customHeight="1">
      <c r="A8" s="86">
        <v>2</v>
      </c>
      <c r="B8" s="87" t="s">
        <v>295</v>
      </c>
      <c r="C8" s="88" t="s">
        <v>260</v>
      </c>
      <c r="D8" s="89"/>
      <c r="E8" s="200">
        <f>E7*1000*1.95</f>
        <v>1030.9650000000001</v>
      </c>
      <c r="F8" s="89"/>
      <c r="G8" s="89"/>
      <c r="H8" s="41"/>
    </row>
    <row r="9" spans="1:13" s="42" customFormat="1" ht="22.5" customHeight="1">
      <c r="A9" s="86">
        <v>3</v>
      </c>
      <c r="B9" s="87" t="s">
        <v>261</v>
      </c>
      <c r="C9" s="88" t="s">
        <v>258</v>
      </c>
      <c r="D9" s="89"/>
      <c r="E9" s="199">
        <f>E7</f>
        <v>0.52870000000000006</v>
      </c>
      <c r="F9" s="89"/>
      <c r="G9" s="89"/>
      <c r="H9" s="41"/>
      <c r="M9" s="62"/>
    </row>
    <row r="10" spans="1:13" s="42" customFormat="1" ht="25.5" customHeight="1">
      <c r="A10" s="86">
        <v>4</v>
      </c>
      <c r="B10" s="87" t="s">
        <v>262</v>
      </c>
      <c r="C10" s="88" t="s">
        <v>263</v>
      </c>
      <c r="D10" s="90"/>
      <c r="E10" s="199">
        <v>1</v>
      </c>
      <c r="F10" s="89"/>
      <c r="G10" s="89"/>
      <c r="H10" s="41"/>
    </row>
    <row r="11" spans="1:13" s="42" customFormat="1" ht="37.5" customHeight="1">
      <c r="A11" s="86">
        <v>5</v>
      </c>
      <c r="B11" s="87" t="s">
        <v>275</v>
      </c>
      <c r="C11" s="88" t="s">
        <v>35</v>
      </c>
      <c r="D11" s="91"/>
      <c r="E11" s="201">
        <f>25*5</f>
        <v>125</v>
      </c>
      <c r="F11" s="89"/>
      <c r="G11" s="89"/>
      <c r="H11" s="41"/>
    </row>
    <row r="12" spans="1:13" s="42" customFormat="1" ht="35.25" customHeight="1">
      <c r="A12" s="86">
        <v>6</v>
      </c>
      <c r="B12" s="87" t="s">
        <v>276</v>
      </c>
      <c r="C12" s="88" t="s">
        <v>264</v>
      </c>
      <c r="D12" s="91"/>
      <c r="E12" s="202">
        <f>E11/10</f>
        <v>12.5</v>
      </c>
      <c r="F12" s="89"/>
      <c r="G12" s="89"/>
      <c r="H12" s="41"/>
    </row>
    <row r="13" spans="1:13" s="42" customFormat="1" ht="33.75" customHeight="1">
      <c r="A13" s="86">
        <v>7</v>
      </c>
      <c r="B13" s="87" t="s">
        <v>277</v>
      </c>
      <c r="C13" s="88" t="s">
        <v>264</v>
      </c>
      <c r="D13" s="91"/>
      <c r="E13" s="201">
        <f>E12</f>
        <v>12.5</v>
      </c>
      <c r="F13" s="89"/>
      <c r="G13" s="89"/>
      <c r="H13" s="41"/>
    </row>
    <row r="14" spans="1:13" s="42" customFormat="1" ht="28.5" customHeight="1">
      <c r="A14" s="86">
        <v>8</v>
      </c>
      <c r="B14" s="87" t="s">
        <v>265</v>
      </c>
      <c r="C14" s="88" t="s">
        <v>266</v>
      </c>
      <c r="D14" s="91"/>
      <c r="E14" s="201">
        <v>25</v>
      </c>
      <c r="F14" s="89"/>
      <c r="G14" s="89"/>
      <c r="H14" s="41"/>
    </row>
    <row r="15" spans="1:13" s="42" customFormat="1" ht="31.5" customHeight="1">
      <c r="A15" s="86">
        <v>9</v>
      </c>
      <c r="B15" s="87" t="s">
        <v>267</v>
      </c>
      <c r="C15" s="88" t="s">
        <v>268</v>
      </c>
      <c r="D15" s="91"/>
      <c r="E15" s="202">
        <f>3369/1000</f>
        <v>3.3690000000000002</v>
      </c>
      <c r="F15" s="89"/>
      <c r="G15" s="89"/>
      <c r="H15" s="41"/>
    </row>
    <row r="16" spans="1:13" s="42" customFormat="1" ht="30.75" customHeight="1">
      <c r="A16" s="86">
        <v>10</v>
      </c>
      <c r="B16" s="87" t="s">
        <v>286</v>
      </c>
      <c r="C16" s="88" t="s">
        <v>167</v>
      </c>
      <c r="D16" s="91"/>
      <c r="E16" s="201">
        <v>57.5</v>
      </c>
      <c r="F16" s="89"/>
      <c r="G16" s="89"/>
      <c r="H16" s="41"/>
    </row>
    <row r="17" spans="1:8" s="42" customFormat="1" ht="74.25" customHeight="1">
      <c r="A17" s="86">
        <v>11</v>
      </c>
      <c r="B17" s="87" t="s">
        <v>285</v>
      </c>
      <c r="C17" s="88" t="s">
        <v>258</v>
      </c>
      <c r="D17" s="92"/>
      <c r="E17" s="203">
        <f>2.3*E14/1000</f>
        <v>5.7499999999999996E-2</v>
      </c>
      <c r="F17" s="89"/>
      <c r="G17" s="89"/>
      <c r="H17" s="41"/>
    </row>
    <row r="18" spans="1:8" s="42" customFormat="1" ht="30.75" customHeight="1">
      <c r="A18" s="86">
        <v>12</v>
      </c>
      <c r="B18" s="87" t="s">
        <v>284</v>
      </c>
      <c r="C18" s="88" t="s">
        <v>270</v>
      </c>
      <c r="D18" s="91"/>
      <c r="E18" s="201">
        <f>0.55*25</f>
        <v>13.750000000000002</v>
      </c>
      <c r="F18" s="89"/>
      <c r="G18" s="89"/>
      <c r="H18" s="41"/>
    </row>
    <row r="19" spans="1:8" s="42" customFormat="1" ht="63" customHeight="1">
      <c r="A19" s="86">
        <v>13</v>
      </c>
      <c r="B19" s="87" t="s">
        <v>283</v>
      </c>
      <c r="C19" s="88" t="s">
        <v>258</v>
      </c>
      <c r="D19" s="92"/>
      <c r="E19" s="202">
        <f>(262.77+20.9)/1000</f>
        <v>0.28366999999999998</v>
      </c>
      <c r="F19" s="89"/>
      <c r="G19" s="89"/>
      <c r="H19" s="41"/>
    </row>
    <row r="20" spans="1:8" s="43" customFormat="1" ht="20.25" customHeight="1">
      <c r="A20" s="94">
        <v>14</v>
      </c>
      <c r="B20" s="95" t="s">
        <v>18</v>
      </c>
      <c r="C20" s="96" t="s">
        <v>249</v>
      </c>
      <c r="D20" s="97"/>
      <c r="E20" s="123">
        <f>E19*1000*0.1</f>
        <v>28.366999999999997</v>
      </c>
      <c r="F20" s="97"/>
      <c r="G20" s="98"/>
      <c r="H20" s="41"/>
    </row>
    <row r="21" spans="1:8" s="42" customFormat="1" ht="39" customHeight="1">
      <c r="A21" s="99">
        <v>15</v>
      </c>
      <c r="B21" s="101" t="s">
        <v>282</v>
      </c>
      <c r="C21" s="100" t="s">
        <v>268</v>
      </c>
      <c r="D21" s="102"/>
      <c r="E21" s="204">
        <f>(E19+E17)*1000*1.95</f>
        <v>665.28149999999994</v>
      </c>
      <c r="F21" s="89"/>
      <c r="G21" s="89"/>
      <c r="H21" s="41"/>
    </row>
    <row r="22" spans="1:8" s="42" customFormat="1" ht="45">
      <c r="A22" s="86">
        <v>16</v>
      </c>
      <c r="B22" s="87" t="s">
        <v>271</v>
      </c>
      <c r="C22" s="88" t="s">
        <v>272</v>
      </c>
      <c r="D22" s="103"/>
      <c r="E22" s="205">
        <f>320/1000</f>
        <v>0.32</v>
      </c>
      <c r="F22" s="104"/>
      <c r="G22" s="104"/>
      <c r="H22" s="41"/>
    </row>
    <row r="23" spans="1:8" s="42" customFormat="1" ht="33" customHeight="1">
      <c r="A23" s="86">
        <v>17</v>
      </c>
      <c r="B23" s="87" t="s">
        <v>282</v>
      </c>
      <c r="C23" s="93" t="s">
        <v>269</v>
      </c>
      <c r="D23" s="103">
        <v>1</v>
      </c>
      <c r="E23" s="205">
        <f>E22*1.95*1000</f>
        <v>624</v>
      </c>
      <c r="F23" s="104"/>
      <c r="G23" s="104"/>
      <c r="H23" s="41"/>
    </row>
    <row r="24" spans="1:8" s="42" customFormat="1" ht="26.25" customHeight="1">
      <c r="A24" s="86">
        <v>18</v>
      </c>
      <c r="B24" s="87" t="s">
        <v>273</v>
      </c>
      <c r="C24" s="93" t="s">
        <v>274</v>
      </c>
      <c r="D24" s="103"/>
      <c r="E24" s="205">
        <v>0.36</v>
      </c>
      <c r="F24" s="104"/>
      <c r="G24" s="104"/>
      <c r="H24" s="41"/>
    </row>
    <row r="25" spans="1:8" s="42" customFormat="1" ht="37.5" customHeight="1">
      <c r="A25" s="86">
        <v>19</v>
      </c>
      <c r="B25" s="87" t="s">
        <v>307</v>
      </c>
      <c r="C25" s="93" t="s">
        <v>274</v>
      </c>
      <c r="D25" s="103"/>
      <c r="E25" s="205">
        <f>133.2/100</f>
        <v>1.3319999999999999</v>
      </c>
      <c r="F25" s="186"/>
      <c r="G25" s="186"/>
      <c r="H25" s="41"/>
    </row>
    <row r="26" spans="1:8" s="42" customFormat="1" ht="20.100000000000001" customHeight="1">
      <c r="A26" s="105"/>
      <c r="B26" s="106" t="s">
        <v>287</v>
      </c>
      <c r="C26" s="107" t="s">
        <v>17</v>
      </c>
      <c r="D26" s="104">
        <v>101.5</v>
      </c>
      <c r="E26" s="206">
        <f>D26*E25</f>
        <v>135.19799999999998</v>
      </c>
      <c r="F26" s="108"/>
      <c r="G26" s="104"/>
      <c r="H26" s="41"/>
    </row>
    <row r="27" spans="1:8" s="42" customFormat="1" ht="20.100000000000001" customHeight="1">
      <c r="A27" s="105"/>
      <c r="B27" s="109" t="s">
        <v>341</v>
      </c>
      <c r="C27" s="110" t="s">
        <v>21</v>
      </c>
      <c r="D27" s="97"/>
      <c r="E27" s="207">
        <f>15.373</f>
        <v>15.372999999999999</v>
      </c>
      <c r="F27" s="89"/>
      <c r="G27" s="111"/>
      <c r="H27" s="41"/>
    </row>
    <row r="28" spans="1:8" s="42" customFormat="1" ht="39.75" customHeight="1">
      <c r="A28" s="86">
        <v>20</v>
      </c>
      <c r="B28" s="87" t="s">
        <v>299</v>
      </c>
      <c r="C28" s="93" t="s">
        <v>274</v>
      </c>
      <c r="D28" s="103"/>
      <c r="E28" s="205">
        <f>13.5/100</f>
        <v>0.13500000000000001</v>
      </c>
      <c r="F28" s="186"/>
      <c r="G28" s="186"/>
      <c r="H28" s="41"/>
    </row>
    <row r="29" spans="1:8" s="42" customFormat="1" ht="20.100000000000001" customHeight="1">
      <c r="A29" s="105"/>
      <c r="B29" s="106" t="s">
        <v>300</v>
      </c>
      <c r="C29" s="107" t="s">
        <v>17</v>
      </c>
      <c r="D29" s="104">
        <v>101.5</v>
      </c>
      <c r="E29" s="206">
        <f>D29*E28</f>
        <v>13.702500000000001</v>
      </c>
      <c r="F29" s="108"/>
      <c r="G29" s="104"/>
      <c r="H29" s="41"/>
    </row>
    <row r="30" spans="1:8" s="42" customFormat="1" ht="20.100000000000001" customHeight="1">
      <c r="A30" s="105"/>
      <c r="B30" s="109" t="s">
        <v>341</v>
      </c>
      <c r="C30" s="110" t="s">
        <v>21</v>
      </c>
      <c r="D30" s="97"/>
      <c r="E30" s="207">
        <f>1.35</f>
        <v>1.35</v>
      </c>
      <c r="F30" s="89"/>
      <c r="G30" s="111"/>
      <c r="H30" s="41"/>
    </row>
    <row r="31" spans="1:8" ht="20.100000000000001" customHeight="1">
      <c r="A31" s="112"/>
      <c r="B31" s="113" t="s">
        <v>61</v>
      </c>
      <c r="C31" s="107"/>
      <c r="D31" s="114"/>
      <c r="E31" s="115"/>
      <c r="F31" s="114"/>
      <c r="G31" s="116"/>
      <c r="H31" s="41"/>
    </row>
    <row r="32" spans="1:8" s="63" customFormat="1" ht="40.5" customHeight="1">
      <c r="A32" s="94">
        <v>1</v>
      </c>
      <c r="B32" s="95" t="s">
        <v>19</v>
      </c>
      <c r="C32" s="118" t="s">
        <v>20</v>
      </c>
      <c r="D32" s="119"/>
      <c r="E32" s="123">
        <v>383.1</v>
      </c>
      <c r="F32" s="120"/>
      <c r="G32" s="98"/>
      <c r="H32" s="41"/>
    </row>
    <row r="33" spans="1:8" s="63" customFormat="1" ht="31.5" customHeight="1">
      <c r="A33" s="121" t="s">
        <v>11</v>
      </c>
      <c r="B33" s="122" t="s">
        <v>63</v>
      </c>
      <c r="C33" s="123" t="s">
        <v>49</v>
      </c>
      <c r="D33" s="124"/>
      <c r="E33" s="195">
        <v>35.799999999999997</v>
      </c>
      <c r="F33" s="187"/>
      <c r="G33" s="187"/>
      <c r="H33" s="41"/>
    </row>
    <row r="34" spans="1:8" ht="20.100000000000001" customHeight="1">
      <c r="A34" s="112"/>
      <c r="B34" s="109" t="s">
        <v>64</v>
      </c>
      <c r="C34" s="107" t="s">
        <v>17</v>
      </c>
      <c r="D34" s="125">
        <v>1.0149999999999999</v>
      </c>
      <c r="E34" s="208">
        <f>E33*D34</f>
        <v>36.336999999999996</v>
      </c>
      <c r="F34" s="115"/>
      <c r="G34" s="127"/>
      <c r="H34" s="41"/>
    </row>
    <row r="35" spans="1:8" ht="20.100000000000001" customHeight="1">
      <c r="A35" s="112"/>
      <c r="B35" s="109" t="s">
        <v>342</v>
      </c>
      <c r="C35" s="110" t="s">
        <v>21</v>
      </c>
      <c r="D35" s="97"/>
      <c r="E35" s="207">
        <f>1848/1000</f>
        <v>1.8480000000000001</v>
      </c>
      <c r="F35" s="115"/>
      <c r="G35" s="111"/>
      <c r="H35" s="41"/>
    </row>
    <row r="36" spans="1:8" ht="20.100000000000001" customHeight="1">
      <c r="A36" s="112"/>
      <c r="B36" s="109" t="s">
        <v>341</v>
      </c>
      <c r="C36" s="110" t="s">
        <v>21</v>
      </c>
      <c r="D36" s="97"/>
      <c r="E36" s="209">
        <f>5996/1000</f>
        <v>5.9960000000000004</v>
      </c>
      <c r="F36" s="89"/>
      <c r="G36" s="111"/>
      <c r="H36" s="41"/>
    </row>
    <row r="37" spans="1:8" s="65" customFormat="1" ht="40.5" customHeight="1">
      <c r="A37" s="94">
        <v>3</v>
      </c>
      <c r="B37" s="122" t="s">
        <v>65</v>
      </c>
      <c r="C37" s="110" t="s">
        <v>17</v>
      </c>
      <c r="D37" s="128"/>
      <c r="E37" s="123">
        <v>60.4</v>
      </c>
      <c r="F37" s="188"/>
      <c r="G37" s="188"/>
      <c r="H37" s="41"/>
    </row>
    <row r="38" spans="1:8" s="65" customFormat="1" ht="20.100000000000001" customHeight="1">
      <c r="A38" s="112"/>
      <c r="B38" s="109" t="s">
        <v>64</v>
      </c>
      <c r="C38" s="107" t="s">
        <v>17</v>
      </c>
      <c r="D38" s="97">
        <v>1</v>
      </c>
      <c r="E38" s="135">
        <f>D38*E37</f>
        <v>60.4</v>
      </c>
      <c r="F38" s="115"/>
      <c r="G38" s="111"/>
      <c r="H38" s="41"/>
    </row>
    <row r="39" spans="1:8" s="65" customFormat="1" ht="20.100000000000001" customHeight="1">
      <c r="A39" s="112"/>
      <c r="B39" s="109" t="s">
        <v>342</v>
      </c>
      <c r="C39" s="110" t="s">
        <v>21</v>
      </c>
      <c r="D39" s="97"/>
      <c r="E39" s="207">
        <f>382/1000</f>
        <v>0.38200000000000001</v>
      </c>
      <c r="F39" s="115"/>
      <c r="G39" s="111"/>
      <c r="H39" s="41"/>
    </row>
    <row r="40" spans="1:8" s="65" customFormat="1" ht="20.100000000000001" customHeight="1">
      <c r="A40" s="112"/>
      <c r="B40" s="109" t="s">
        <v>341</v>
      </c>
      <c r="C40" s="110" t="s">
        <v>21</v>
      </c>
      <c r="D40" s="97"/>
      <c r="E40" s="207">
        <f>11117/1000</f>
        <v>11.117000000000001</v>
      </c>
      <c r="F40" s="89"/>
      <c r="G40" s="111"/>
      <c r="H40" s="41"/>
    </row>
    <row r="41" spans="1:8" s="65" customFormat="1" ht="34.5" customHeight="1">
      <c r="A41" s="94">
        <v>4</v>
      </c>
      <c r="B41" s="122" t="s">
        <v>66</v>
      </c>
      <c r="C41" s="123" t="s">
        <v>49</v>
      </c>
      <c r="D41" s="128"/>
      <c r="E41" s="123">
        <f>65.3+67.5*4+71.9</f>
        <v>407.20000000000005</v>
      </c>
      <c r="F41" s="188"/>
      <c r="G41" s="188"/>
      <c r="H41" s="41"/>
    </row>
    <row r="42" spans="1:8" s="65" customFormat="1" ht="20.100000000000001" customHeight="1">
      <c r="A42" s="112"/>
      <c r="B42" s="109" t="s">
        <v>64</v>
      </c>
      <c r="C42" s="107" t="s">
        <v>17</v>
      </c>
      <c r="D42" s="97">
        <v>1.0149999999999999</v>
      </c>
      <c r="E42" s="135">
        <f>D42*E41</f>
        <v>413.30799999999999</v>
      </c>
      <c r="F42" s="115"/>
      <c r="G42" s="116"/>
      <c r="H42" s="41"/>
    </row>
    <row r="43" spans="1:8" ht="20.100000000000001" customHeight="1">
      <c r="A43" s="112"/>
      <c r="B43" s="109" t="s">
        <v>341</v>
      </c>
      <c r="C43" s="110" t="s">
        <v>21</v>
      </c>
      <c r="D43" s="97"/>
      <c r="E43" s="210">
        <f>9023/1000+9292/1000*4+9767/1000</f>
        <v>55.957999999999998</v>
      </c>
      <c r="F43" s="89"/>
      <c r="G43" s="111"/>
      <c r="H43" s="41"/>
    </row>
    <row r="44" spans="1:8" s="65" customFormat="1" ht="33.75" customHeight="1">
      <c r="A44" s="94">
        <v>5</v>
      </c>
      <c r="B44" s="122" t="s">
        <v>66</v>
      </c>
      <c r="C44" s="123" t="s">
        <v>49</v>
      </c>
      <c r="D44" s="128"/>
      <c r="E44" s="123">
        <v>46</v>
      </c>
      <c r="F44" s="188"/>
      <c r="G44" s="188"/>
      <c r="H44" s="41"/>
    </row>
    <row r="45" spans="1:8" s="65" customFormat="1" ht="20.100000000000001" customHeight="1">
      <c r="A45" s="112"/>
      <c r="B45" s="109" t="s">
        <v>64</v>
      </c>
      <c r="C45" s="107" t="s">
        <v>17</v>
      </c>
      <c r="D45" s="97">
        <v>1.0149999999999999</v>
      </c>
      <c r="E45" s="135">
        <f>D45*E44</f>
        <v>46.69</v>
      </c>
      <c r="F45" s="115"/>
      <c r="G45" s="116"/>
      <c r="H45" s="41"/>
    </row>
    <row r="46" spans="1:8" ht="20.100000000000001" customHeight="1">
      <c r="A46" s="112"/>
      <c r="B46" s="109" t="s">
        <v>341</v>
      </c>
      <c r="C46" s="110" t="s">
        <v>21</v>
      </c>
      <c r="D46" s="97"/>
      <c r="E46" s="210">
        <f>46*0.14</f>
        <v>6.44</v>
      </c>
      <c r="F46" s="89"/>
      <c r="G46" s="111"/>
      <c r="H46" s="41"/>
    </row>
    <row r="47" spans="1:8" s="65" customFormat="1" ht="23.25" customHeight="1">
      <c r="A47" s="94">
        <v>6</v>
      </c>
      <c r="B47" s="122" t="s">
        <v>301</v>
      </c>
      <c r="C47" s="123" t="s">
        <v>49</v>
      </c>
      <c r="D47" s="128"/>
      <c r="E47" s="123">
        <v>16.8</v>
      </c>
      <c r="F47" s="188"/>
      <c r="G47" s="188"/>
      <c r="H47" s="41"/>
    </row>
    <row r="48" spans="1:8" s="65" customFormat="1" ht="20.100000000000001" customHeight="1">
      <c r="A48" s="112"/>
      <c r="B48" s="109" t="s">
        <v>64</v>
      </c>
      <c r="C48" s="107" t="s">
        <v>17</v>
      </c>
      <c r="D48" s="97">
        <v>1.0149999999999999</v>
      </c>
      <c r="E48" s="135">
        <f>D48*E47</f>
        <v>17.052</v>
      </c>
      <c r="F48" s="115"/>
      <c r="G48" s="116"/>
      <c r="H48" s="41"/>
    </row>
    <row r="49" spans="1:13" s="65" customFormat="1" ht="20.100000000000001" customHeight="1">
      <c r="A49" s="112"/>
      <c r="B49" s="109" t="s">
        <v>342</v>
      </c>
      <c r="C49" s="110" t="s">
        <v>21</v>
      </c>
      <c r="D49" s="97"/>
      <c r="E49" s="210">
        <v>6.6000000000000003E-2</v>
      </c>
      <c r="F49" s="115"/>
      <c r="G49" s="116"/>
      <c r="H49" s="41"/>
    </row>
    <row r="50" spans="1:13" ht="20.100000000000001" customHeight="1">
      <c r="A50" s="112"/>
      <c r="B50" s="109" t="s">
        <v>341</v>
      </c>
      <c r="C50" s="110" t="s">
        <v>21</v>
      </c>
      <c r="D50" s="97"/>
      <c r="E50" s="210">
        <f>1240/1000</f>
        <v>1.24</v>
      </c>
      <c r="F50" s="89"/>
      <c r="G50" s="116"/>
      <c r="H50" s="41"/>
    </row>
    <row r="51" spans="1:13" s="65" customFormat="1" ht="49.5" customHeight="1">
      <c r="A51" s="130">
        <v>7</v>
      </c>
      <c r="B51" s="132" t="s">
        <v>302</v>
      </c>
      <c r="C51" s="96" t="s">
        <v>249</v>
      </c>
      <c r="D51" s="133"/>
      <c r="E51" s="123">
        <v>7.4</v>
      </c>
      <c r="F51" s="188"/>
      <c r="G51" s="188"/>
      <c r="H51" s="41"/>
    </row>
    <row r="52" spans="1:13" s="65" customFormat="1" ht="20.100000000000001" customHeight="1">
      <c r="A52" s="112"/>
      <c r="B52" s="109" t="s">
        <v>64</v>
      </c>
      <c r="C52" s="107" t="s">
        <v>17</v>
      </c>
      <c r="D52" s="97">
        <v>1.0149999999999999</v>
      </c>
      <c r="E52" s="135">
        <f>D52*E51</f>
        <v>7.5109999999999992</v>
      </c>
      <c r="F52" s="115"/>
      <c r="G52" s="116"/>
      <c r="H52" s="41"/>
    </row>
    <row r="53" spans="1:13" s="65" customFormat="1" ht="20.100000000000001" customHeight="1">
      <c r="A53" s="112"/>
      <c r="B53" s="109" t="s">
        <v>342</v>
      </c>
      <c r="C53" s="110" t="s">
        <v>21</v>
      </c>
      <c r="D53" s="97"/>
      <c r="E53" s="210">
        <v>8.4000000000000005E-2</v>
      </c>
      <c r="F53" s="115"/>
      <c r="G53" s="116"/>
      <c r="H53" s="41"/>
    </row>
    <row r="54" spans="1:13" s="65" customFormat="1" ht="20.100000000000001" customHeight="1">
      <c r="A54" s="112"/>
      <c r="B54" s="109" t="s">
        <v>341</v>
      </c>
      <c r="C54" s="110" t="s">
        <v>21</v>
      </c>
      <c r="D54" s="97"/>
      <c r="E54" s="210">
        <f>885/1000</f>
        <v>0.88500000000000001</v>
      </c>
      <c r="F54" s="89"/>
      <c r="G54" s="116"/>
      <c r="H54" s="41"/>
    </row>
    <row r="55" spans="1:13" ht="20.100000000000001" customHeight="1">
      <c r="A55" s="112"/>
      <c r="B55" s="113" t="s">
        <v>23</v>
      </c>
      <c r="C55" s="107"/>
      <c r="D55" s="114"/>
      <c r="E55" s="115"/>
      <c r="F55" s="114"/>
      <c r="G55" s="116"/>
      <c r="H55" s="41"/>
    </row>
    <row r="56" spans="1:13" s="65" customFormat="1" ht="36" customHeight="1">
      <c r="A56" s="130">
        <v>1</v>
      </c>
      <c r="B56" s="132" t="s">
        <v>303</v>
      </c>
      <c r="C56" s="96" t="s">
        <v>249</v>
      </c>
      <c r="D56" s="133"/>
      <c r="E56" s="123">
        <v>2</v>
      </c>
      <c r="F56" s="188"/>
      <c r="G56" s="188"/>
      <c r="H56" s="41"/>
    </row>
    <row r="57" spans="1:13" s="65" customFormat="1" ht="20.100000000000001" customHeight="1">
      <c r="A57" s="112"/>
      <c r="B57" s="109" t="s">
        <v>64</v>
      </c>
      <c r="C57" s="107" t="s">
        <v>17</v>
      </c>
      <c r="D57" s="97">
        <v>1.0149999999999999</v>
      </c>
      <c r="E57" s="135">
        <f>D57*E56</f>
        <v>2.0299999999999998</v>
      </c>
      <c r="F57" s="115"/>
      <c r="G57" s="116"/>
      <c r="H57" s="41"/>
    </row>
    <row r="58" spans="1:13" s="65" customFormat="1" ht="20.100000000000001" customHeight="1">
      <c r="A58" s="112"/>
      <c r="B58" s="109" t="s">
        <v>342</v>
      </c>
      <c r="C58" s="110" t="s">
        <v>21</v>
      </c>
      <c r="D58" s="97"/>
      <c r="E58" s="210">
        <v>4.8000000000000001E-2</v>
      </c>
      <c r="F58" s="115"/>
      <c r="G58" s="116"/>
      <c r="H58" s="41"/>
      <c r="L58" s="68"/>
      <c r="M58" s="68"/>
    </row>
    <row r="59" spans="1:13" s="65" customFormat="1" ht="20.100000000000001" customHeight="1">
      <c r="A59" s="112"/>
      <c r="B59" s="109" t="s">
        <v>341</v>
      </c>
      <c r="C59" s="110" t="s">
        <v>21</v>
      </c>
      <c r="D59" s="97"/>
      <c r="E59" s="210">
        <f>480/1000</f>
        <v>0.48</v>
      </c>
      <c r="F59" s="89"/>
      <c r="G59" s="116"/>
      <c r="H59" s="41"/>
      <c r="L59" s="68"/>
      <c r="M59" s="68"/>
    </row>
    <row r="60" spans="1:13" s="63" customFormat="1" ht="34.5" customHeight="1">
      <c r="A60" s="121" t="s">
        <v>11</v>
      </c>
      <c r="B60" s="122" t="s">
        <v>228</v>
      </c>
      <c r="C60" s="123" t="s">
        <v>49</v>
      </c>
      <c r="D60" s="124"/>
      <c r="E60" s="195">
        <v>21.35</v>
      </c>
      <c r="F60" s="187"/>
      <c r="G60" s="187"/>
      <c r="H60" s="41"/>
    </row>
    <row r="61" spans="1:13" s="33" customFormat="1" ht="36.75" customHeight="1">
      <c r="A61" s="121" t="s">
        <v>12</v>
      </c>
      <c r="B61" s="122" t="s">
        <v>248</v>
      </c>
      <c r="C61" s="117" t="s">
        <v>26</v>
      </c>
      <c r="D61" s="128"/>
      <c r="E61" s="196">
        <f>1.6*319</f>
        <v>510.40000000000003</v>
      </c>
      <c r="F61" s="189"/>
      <c r="G61" s="189"/>
      <c r="H61" s="41"/>
    </row>
    <row r="62" spans="1:13" s="63" customFormat="1" ht="42.75" customHeight="1">
      <c r="A62" s="121" t="s">
        <v>14</v>
      </c>
      <c r="B62" s="122" t="s">
        <v>67</v>
      </c>
      <c r="C62" s="123" t="s">
        <v>49</v>
      </c>
      <c r="D62" s="124"/>
      <c r="E62" s="195">
        <v>385.4</v>
      </c>
      <c r="F62" s="187"/>
      <c r="G62" s="187"/>
      <c r="H62" s="41"/>
    </row>
    <row r="63" spans="1:13" s="63" customFormat="1" ht="34.5" customHeight="1">
      <c r="A63" s="121" t="s">
        <v>15</v>
      </c>
      <c r="B63" s="122" t="s">
        <v>292</v>
      </c>
      <c r="C63" s="123" t="s">
        <v>26</v>
      </c>
      <c r="D63" s="124"/>
      <c r="E63" s="195">
        <f>1.15*2*5*5</f>
        <v>57.5</v>
      </c>
      <c r="F63" s="134"/>
      <c r="G63" s="134"/>
      <c r="H63" s="41"/>
    </row>
    <row r="64" spans="1:13" s="76" customFormat="1" ht="18.75" customHeight="1">
      <c r="A64" s="112"/>
      <c r="B64" s="137" t="s">
        <v>229</v>
      </c>
      <c r="C64" s="107"/>
      <c r="D64" s="125"/>
      <c r="E64" s="126"/>
      <c r="F64" s="127"/>
      <c r="G64" s="127"/>
      <c r="H64" s="75"/>
    </row>
    <row r="65" spans="1:8" s="77" customFormat="1" ht="48.75" customHeight="1">
      <c r="A65" s="94">
        <v>1</v>
      </c>
      <c r="B65" s="122" t="s">
        <v>308</v>
      </c>
      <c r="C65" s="117" t="s">
        <v>49</v>
      </c>
      <c r="D65" s="120"/>
      <c r="E65" s="123">
        <f>360*0.15</f>
        <v>54</v>
      </c>
      <c r="F65" s="120"/>
      <c r="G65" s="134"/>
      <c r="H65" s="75"/>
    </row>
    <row r="66" spans="1:8" s="77" customFormat="1" ht="18.75" customHeight="1">
      <c r="A66" s="121" t="s">
        <v>11</v>
      </c>
      <c r="B66" s="122" t="s">
        <v>230</v>
      </c>
      <c r="C66" s="121" t="s">
        <v>26</v>
      </c>
      <c r="D66" s="124"/>
      <c r="E66" s="195">
        <v>360</v>
      </c>
      <c r="F66" s="187"/>
      <c r="G66" s="187"/>
      <c r="H66" s="75"/>
    </row>
    <row r="67" spans="1:8" s="77" customFormat="1" ht="25.5" customHeight="1">
      <c r="A67" s="94">
        <v>3</v>
      </c>
      <c r="B67" s="122" t="s">
        <v>304</v>
      </c>
      <c r="C67" s="117" t="s">
        <v>49</v>
      </c>
      <c r="D67" s="120"/>
      <c r="E67" s="123">
        <v>360</v>
      </c>
      <c r="F67" s="120"/>
      <c r="G67" s="134"/>
      <c r="H67" s="75"/>
    </row>
    <row r="68" spans="1:8" s="77" customFormat="1" ht="36" customHeight="1">
      <c r="A68" s="121" t="s">
        <v>13</v>
      </c>
      <c r="B68" s="122" t="s">
        <v>309</v>
      </c>
      <c r="C68" s="121" t="s">
        <v>26</v>
      </c>
      <c r="D68" s="120"/>
      <c r="E68" s="195">
        <v>360</v>
      </c>
      <c r="F68" s="138"/>
      <c r="G68" s="134"/>
      <c r="H68" s="75"/>
    </row>
    <row r="69" spans="1:8" s="77" customFormat="1" ht="32.25" customHeight="1">
      <c r="A69" s="94">
        <v>5</v>
      </c>
      <c r="B69" s="122" t="s">
        <v>234</v>
      </c>
      <c r="C69" s="117" t="s">
        <v>26</v>
      </c>
      <c r="D69" s="120"/>
      <c r="E69" s="195">
        <v>360</v>
      </c>
      <c r="F69" s="120"/>
      <c r="G69" s="134"/>
      <c r="H69" s="75"/>
    </row>
    <row r="70" spans="1:8" s="77" customFormat="1" ht="24.75" customHeight="1">
      <c r="A70" s="121" t="s">
        <v>15</v>
      </c>
      <c r="B70" s="122" t="s">
        <v>305</v>
      </c>
      <c r="C70" s="121" t="s">
        <v>26</v>
      </c>
      <c r="D70" s="120"/>
      <c r="E70" s="195">
        <v>360</v>
      </c>
      <c r="F70" s="138"/>
      <c r="G70" s="134"/>
      <c r="H70" s="75"/>
    </row>
    <row r="71" spans="1:8" s="79" customFormat="1" ht="27" customHeight="1">
      <c r="A71" s="139">
        <v>7</v>
      </c>
      <c r="B71" s="141" t="s">
        <v>231</v>
      </c>
      <c r="C71" s="142" t="s">
        <v>25</v>
      </c>
      <c r="D71" s="143"/>
      <c r="E71" s="142">
        <f>72*0.45</f>
        <v>32.4</v>
      </c>
      <c r="F71" s="190"/>
      <c r="G71" s="190"/>
      <c r="H71" s="75"/>
    </row>
    <row r="72" spans="1:8" s="79" customFormat="1" ht="20.100000000000001" customHeight="1">
      <c r="A72" s="144"/>
      <c r="B72" s="146" t="s">
        <v>232</v>
      </c>
      <c r="C72" s="147" t="s">
        <v>25</v>
      </c>
      <c r="D72" s="143">
        <v>1.28</v>
      </c>
      <c r="E72" s="211">
        <f>E71*D72</f>
        <v>41.472000000000001</v>
      </c>
      <c r="F72" s="143"/>
      <c r="G72" s="116"/>
      <c r="H72" s="75"/>
    </row>
    <row r="73" spans="1:8" s="79" customFormat="1" ht="20.100000000000001" customHeight="1">
      <c r="A73" s="144"/>
      <c r="B73" s="146" t="s">
        <v>233</v>
      </c>
      <c r="C73" s="147" t="s">
        <v>28</v>
      </c>
      <c r="D73" s="143" t="s">
        <v>29</v>
      </c>
      <c r="E73" s="144">
        <f>E71*6</f>
        <v>194.39999999999998</v>
      </c>
      <c r="F73" s="143"/>
      <c r="G73" s="116"/>
      <c r="H73" s="75"/>
    </row>
    <row r="74" spans="1:8" s="79" customFormat="1" ht="20.100000000000001" customHeight="1">
      <c r="A74" s="144"/>
      <c r="B74" s="122" t="s">
        <v>30</v>
      </c>
      <c r="C74" s="147"/>
      <c r="D74" s="150"/>
      <c r="E74" s="143"/>
      <c r="F74" s="114"/>
      <c r="G74" s="116"/>
      <c r="H74" s="75"/>
    </row>
    <row r="75" spans="1:8" s="79" customFormat="1" ht="39.950000000000003" customHeight="1">
      <c r="A75" s="151">
        <v>8</v>
      </c>
      <c r="B75" s="152" t="s">
        <v>31</v>
      </c>
      <c r="C75" s="140" t="s">
        <v>32</v>
      </c>
      <c r="D75" s="153"/>
      <c r="E75" s="197">
        <v>26</v>
      </c>
      <c r="F75" s="191"/>
      <c r="G75" s="191"/>
      <c r="H75" s="75"/>
    </row>
    <row r="76" spans="1:8" s="79" customFormat="1" ht="20.100000000000001" customHeight="1">
      <c r="A76" s="154"/>
      <c r="B76" s="146" t="s">
        <v>33</v>
      </c>
      <c r="C76" s="154" t="s">
        <v>24</v>
      </c>
      <c r="D76" s="155"/>
      <c r="E76" s="212">
        <f>E75*3</f>
        <v>78</v>
      </c>
      <c r="F76" s="148"/>
      <c r="G76" s="116"/>
      <c r="H76" s="75"/>
    </row>
    <row r="77" spans="1:8" s="79" customFormat="1" ht="20.100000000000001" customHeight="1">
      <c r="A77" s="154"/>
      <c r="B77" s="156" t="s">
        <v>34</v>
      </c>
      <c r="C77" s="154" t="s">
        <v>35</v>
      </c>
      <c r="D77" s="155">
        <v>1</v>
      </c>
      <c r="E77" s="212">
        <f>D77*E75</f>
        <v>26</v>
      </c>
      <c r="F77" s="157"/>
      <c r="G77" s="116"/>
      <c r="H77" s="75"/>
    </row>
    <row r="78" spans="1:8" s="79" customFormat="1" ht="39.950000000000003" customHeight="1">
      <c r="A78" s="151">
        <f>A75+1</f>
        <v>9</v>
      </c>
      <c r="B78" s="141" t="s">
        <v>36</v>
      </c>
      <c r="C78" s="140" t="s">
        <v>32</v>
      </c>
      <c r="D78" s="158"/>
      <c r="E78" s="198">
        <v>138</v>
      </c>
      <c r="F78" s="192"/>
      <c r="G78" s="192"/>
      <c r="H78" s="75"/>
    </row>
    <row r="79" spans="1:8" s="79" customFormat="1" ht="20.100000000000001" customHeight="1">
      <c r="A79" s="145"/>
      <c r="B79" s="146" t="s">
        <v>33</v>
      </c>
      <c r="C79" s="145" t="s">
        <v>24</v>
      </c>
      <c r="D79" s="148"/>
      <c r="E79" s="211">
        <f>E78*1</f>
        <v>138</v>
      </c>
      <c r="F79" s="148"/>
      <c r="G79" s="116"/>
      <c r="H79" s="75"/>
    </row>
    <row r="80" spans="1:8" s="79" customFormat="1" ht="36" customHeight="1">
      <c r="A80" s="145"/>
      <c r="B80" s="146" t="s">
        <v>37</v>
      </c>
      <c r="C80" s="145" t="s">
        <v>35</v>
      </c>
      <c r="D80" s="148">
        <v>1</v>
      </c>
      <c r="E80" s="211">
        <f>D80*E78</f>
        <v>138</v>
      </c>
      <c r="F80" s="149"/>
      <c r="G80" s="116"/>
      <c r="H80" s="75"/>
    </row>
    <row r="81" spans="1:12" s="79" customFormat="1" ht="20.100000000000001" customHeight="1">
      <c r="A81" s="145"/>
      <c r="B81" s="146" t="s">
        <v>38</v>
      </c>
      <c r="C81" s="145" t="s">
        <v>24</v>
      </c>
      <c r="D81" s="148" t="s">
        <v>29</v>
      </c>
      <c r="E81" s="211">
        <f>8+2</f>
        <v>10</v>
      </c>
      <c r="F81" s="149"/>
      <c r="G81" s="116"/>
      <c r="H81" s="75"/>
    </row>
    <row r="82" spans="1:12" s="78" customFormat="1" ht="20.100000000000001" customHeight="1">
      <c r="A82" s="112"/>
      <c r="B82" s="113" t="s">
        <v>317</v>
      </c>
      <c r="C82" s="107"/>
      <c r="D82" s="114"/>
      <c r="E82" s="115"/>
      <c r="F82" s="114"/>
      <c r="G82" s="116"/>
      <c r="H82" s="75"/>
    </row>
    <row r="83" spans="1:12" s="80" customFormat="1" ht="39.950000000000003" customHeight="1">
      <c r="A83" s="121" t="s">
        <v>10</v>
      </c>
      <c r="B83" s="122" t="s">
        <v>250</v>
      </c>
      <c r="C83" s="121" t="s">
        <v>26</v>
      </c>
      <c r="D83" s="120"/>
      <c r="E83" s="123">
        <f>25*0.95*2.3</f>
        <v>54.624999999999993</v>
      </c>
      <c r="F83" s="120"/>
      <c r="G83" s="159"/>
      <c r="H83" s="75"/>
    </row>
    <row r="84" spans="1:12" s="80" customFormat="1" ht="39.950000000000003" customHeight="1">
      <c r="A84" s="121" t="s">
        <v>11</v>
      </c>
      <c r="B84" s="122" t="s">
        <v>251</v>
      </c>
      <c r="C84" s="121" t="s">
        <v>26</v>
      </c>
      <c r="D84" s="120"/>
      <c r="E84" s="123">
        <f>1*0.95*2.3</f>
        <v>2.1849999999999996</v>
      </c>
      <c r="F84" s="120"/>
      <c r="G84" s="159"/>
      <c r="H84" s="75"/>
    </row>
    <row r="85" spans="1:12" s="80" customFormat="1" ht="49.5" customHeight="1">
      <c r="A85" s="121" t="s">
        <v>12</v>
      </c>
      <c r="B85" s="122" t="s">
        <v>252</v>
      </c>
      <c r="C85" s="121" t="s">
        <v>26</v>
      </c>
      <c r="D85" s="120"/>
      <c r="E85" s="123">
        <f>7*0.95*2.3</f>
        <v>15.294999999999998</v>
      </c>
      <c r="F85" s="120"/>
      <c r="G85" s="159"/>
      <c r="H85" s="75"/>
    </row>
    <row r="86" spans="1:12" s="80" customFormat="1" ht="29.25" customHeight="1">
      <c r="A86" s="121" t="s">
        <v>13</v>
      </c>
      <c r="B86" s="122" t="s">
        <v>288</v>
      </c>
      <c r="C86" s="121" t="s">
        <v>26</v>
      </c>
      <c r="D86" s="120"/>
      <c r="E86" s="123">
        <f>2.6*0.85*10+2.3*0.8*24+2.3*0.95*1</f>
        <v>68.444999999999993</v>
      </c>
      <c r="F86" s="120"/>
      <c r="G86" s="159"/>
      <c r="H86" s="75"/>
    </row>
    <row r="87" spans="1:12" s="80" customFormat="1" ht="24.75" customHeight="1">
      <c r="A87" s="121" t="s">
        <v>14</v>
      </c>
      <c r="B87" s="122" t="s">
        <v>39</v>
      </c>
      <c r="C87" s="121" t="s">
        <v>26</v>
      </c>
      <c r="D87" s="120"/>
      <c r="E87" s="123">
        <f>2.3*0.85*34+2.3*0.95*1</f>
        <v>68.655000000000001</v>
      </c>
      <c r="F87" s="120"/>
      <c r="G87" s="159"/>
      <c r="H87" s="75"/>
    </row>
    <row r="88" spans="1:12" s="80" customFormat="1" ht="39.950000000000003" customHeight="1">
      <c r="A88" s="121" t="s">
        <v>15</v>
      </c>
      <c r="B88" s="122" t="s">
        <v>289</v>
      </c>
      <c r="C88" s="121" t="s">
        <v>26</v>
      </c>
      <c r="D88" s="120"/>
      <c r="E88" s="123">
        <v>127.3</v>
      </c>
      <c r="F88" s="120"/>
      <c r="G88" s="159"/>
      <c r="H88" s="75"/>
    </row>
    <row r="89" spans="1:12" s="80" customFormat="1" ht="39.950000000000003" customHeight="1">
      <c r="A89" s="121" t="s">
        <v>16</v>
      </c>
      <c r="B89" s="122" t="s">
        <v>290</v>
      </c>
      <c r="C89" s="121" t="s">
        <v>26</v>
      </c>
      <c r="D89" s="120"/>
      <c r="E89" s="123">
        <f>189.15-E90</f>
        <v>172.9</v>
      </c>
      <c r="F89" s="120"/>
      <c r="G89" s="159"/>
      <c r="H89" s="75"/>
    </row>
    <row r="90" spans="1:12" s="80" customFormat="1" ht="39.950000000000003" customHeight="1">
      <c r="A90" s="121" t="s">
        <v>254</v>
      </c>
      <c r="B90" s="122" t="s">
        <v>253</v>
      </c>
      <c r="C90" s="121" t="s">
        <v>26</v>
      </c>
      <c r="D90" s="120"/>
      <c r="E90" s="123">
        <f>16.25</f>
        <v>16.25</v>
      </c>
      <c r="F90" s="120"/>
      <c r="G90" s="159"/>
      <c r="H90" s="75"/>
    </row>
    <row r="91" spans="1:12" s="80" customFormat="1" ht="39.950000000000003" customHeight="1">
      <c r="A91" s="121" t="s">
        <v>27</v>
      </c>
      <c r="B91" s="122" t="s">
        <v>291</v>
      </c>
      <c r="C91" s="121" t="s">
        <v>26</v>
      </c>
      <c r="D91" s="120"/>
      <c r="E91" s="123">
        <f>14*0.24*1</f>
        <v>3.36</v>
      </c>
      <c r="F91" s="120"/>
      <c r="G91" s="159"/>
      <c r="H91" s="75"/>
      <c r="L91" s="81"/>
    </row>
    <row r="92" spans="1:12" s="77" customFormat="1" ht="50.1" customHeight="1">
      <c r="A92" s="121" t="s">
        <v>255</v>
      </c>
      <c r="B92" s="132" t="s">
        <v>40</v>
      </c>
      <c r="C92" s="96" t="s">
        <v>41</v>
      </c>
      <c r="D92" s="160"/>
      <c r="E92" s="213">
        <v>1</v>
      </c>
      <c r="F92" s="120"/>
      <c r="G92" s="129"/>
      <c r="H92" s="75"/>
    </row>
    <row r="93" spans="1:12" s="78" customFormat="1" ht="25.5" customHeight="1">
      <c r="A93" s="161"/>
      <c r="B93" s="162" t="s">
        <v>318</v>
      </c>
      <c r="C93" s="161"/>
      <c r="D93" s="163"/>
      <c r="E93" s="163"/>
      <c r="F93" s="163"/>
      <c r="G93" s="163"/>
      <c r="H93" s="75"/>
    </row>
    <row r="94" spans="1:12" s="79" customFormat="1" ht="30.75" customHeight="1">
      <c r="A94" s="130">
        <v>1</v>
      </c>
      <c r="B94" s="164" t="s">
        <v>247</v>
      </c>
      <c r="C94" s="131" t="s">
        <v>43</v>
      </c>
      <c r="D94" s="165"/>
      <c r="E94" s="213">
        <f>18+32.8*4</f>
        <v>149.19999999999999</v>
      </c>
      <c r="F94" s="166"/>
      <c r="G94" s="159"/>
      <c r="H94" s="75"/>
    </row>
    <row r="95" spans="1:12" s="79" customFormat="1" ht="30.75" customHeight="1">
      <c r="A95" s="130"/>
      <c r="B95" s="193" t="s">
        <v>339</v>
      </c>
      <c r="C95" s="131" t="s">
        <v>43</v>
      </c>
      <c r="D95" s="165"/>
      <c r="E95" s="214">
        <v>149.19999999999999</v>
      </c>
      <c r="F95" s="166"/>
      <c r="G95" s="159"/>
      <c r="H95" s="75"/>
    </row>
    <row r="96" spans="1:12" s="79" customFormat="1" ht="30.75" customHeight="1">
      <c r="A96" s="130"/>
      <c r="B96" s="193" t="s">
        <v>340</v>
      </c>
      <c r="C96" s="131" t="s">
        <v>26</v>
      </c>
      <c r="D96" s="165"/>
      <c r="E96" s="214">
        <v>102</v>
      </c>
      <c r="F96" s="166"/>
      <c r="G96" s="159"/>
      <c r="H96" s="75"/>
    </row>
    <row r="97" spans="1:8" s="79" customFormat="1" ht="27" customHeight="1">
      <c r="A97" s="130">
        <v>2</v>
      </c>
      <c r="B97" s="164" t="s">
        <v>42</v>
      </c>
      <c r="C97" s="131" t="s">
        <v>43</v>
      </c>
      <c r="D97" s="165"/>
      <c r="E97" s="213">
        <v>31.5</v>
      </c>
      <c r="F97" s="166"/>
      <c r="G97" s="159"/>
      <c r="H97" s="75"/>
    </row>
    <row r="98" spans="1:8" s="79" customFormat="1" ht="32.25" customHeight="1">
      <c r="A98" s="130">
        <v>3</v>
      </c>
      <c r="B98" s="164" t="s">
        <v>44</v>
      </c>
      <c r="C98" s="131" t="s">
        <v>43</v>
      </c>
      <c r="D98" s="165"/>
      <c r="E98" s="213">
        <f>2.85*10</f>
        <v>28.5</v>
      </c>
      <c r="F98" s="166"/>
      <c r="G98" s="159"/>
      <c r="H98" s="75"/>
    </row>
    <row r="99" spans="1:8" s="79" customFormat="1" ht="37.5" customHeight="1">
      <c r="A99" s="130">
        <v>4</v>
      </c>
      <c r="B99" s="164" t="s">
        <v>45</v>
      </c>
      <c r="C99" s="131" t="s">
        <v>43</v>
      </c>
      <c r="D99" s="165"/>
      <c r="E99" s="213">
        <v>13.2</v>
      </c>
      <c r="F99" s="166"/>
      <c r="G99" s="159"/>
      <c r="H99" s="75"/>
    </row>
    <row r="100" spans="1:8" s="77" customFormat="1" ht="23.25" customHeight="1">
      <c r="A100" s="121" t="s">
        <v>14</v>
      </c>
      <c r="B100" s="122" t="s">
        <v>46</v>
      </c>
      <c r="C100" s="121" t="s">
        <v>26</v>
      </c>
      <c r="D100" s="120"/>
      <c r="E100" s="123">
        <f>E97*2+E98*0.15+E94*2</f>
        <v>365.67499999999995</v>
      </c>
      <c r="F100" s="120"/>
      <c r="G100" s="159"/>
      <c r="H100" s="75"/>
    </row>
    <row r="101" spans="1:8" s="77" customFormat="1" ht="39.950000000000003" customHeight="1">
      <c r="A101" s="121" t="s">
        <v>15</v>
      </c>
      <c r="B101" s="95" t="s">
        <v>47</v>
      </c>
      <c r="C101" s="121" t="s">
        <v>26</v>
      </c>
      <c r="D101" s="120"/>
      <c r="E101" s="123">
        <f>E100</f>
        <v>365.67499999999995</v>
      </c>
      <c r="F101" s="120"/>
      <c r="G101" s="159"/>
      <c r="H101" s="75"/>
    </row>
    <row r="102" spans="1:8" s="80" customFormat="1" ht="20.100000000000001" customHeight="1">
      <c r="A102" s="112"/>
      <c r="B102" s="113" t="s">
        <v>319</v>
      </c>
      <c r="C102" s="135"/>
      <c r="D102" s="167"/>
      <c r="E102" s="115"/>
      <c r="F102" s="115"/>
      <c r="G102" s="116"/>
      <c r="H102" s="75"/>
    </row>
    <row r="103" spans="1:8" s="80" customFormat="1" ht="20.100000000000001" customHeight="1">
      <c r="A103" s="112"/>
      <c r="B103" s="113" t="s">
        <v>246</v>
      </c>
      <c r="C103" s="135"/>
      <c r="D103" s="167"/>
      <c r="E103" s="115"/>
      <c r="F103" s="115"/>
      <c r="G103" s="116"/>
      <c r="H103" s="75"/>
    </row>
    <row r="104" spans="1:8" s="80" customFormat="1" ht="20.100000000000001" customHeight="1">
      <c r="A104" s="112"/>
      <c r="B104" s="122" t="s">
        <v>236</v>
      </c>
      <c r="C104" s="135"/>
      <c r="D104" s="167"/>
      <c r="E104" s="115"/>
      <c r="F104" s="115"/>
      <c r="G104" s="116"/>
      <c r="H104" s="75"/>
    </row>
    <row r="105" spans="1:8" s="77" customFormat="1" ht="28.5" customHeight="1">
      <c r="A105" s="121" t="s">
        <v>10</v>
      </c>
      <c r="B105" s="122" t="s">
        <v>237</v>
      </c>
      <c r="C105" s="121" t="s">
        <v>26</v>
      </c>
      <c r="D105" s="124"/>
      <c r="E105" s="123">
        <f>23.1+15.45</f>
        <v>38.549999999999997</v>
      </c>
      <c r="F105" s="188"/>
      <c r="G105" s="188"/>
      <c r="H105" s="75"/>
    </row>
    <row r="106" spans="1:8" s="77" customFormat="1" ht="24.75" customHeight="1">
      <c r="A106" s="121" t="s">
        <v>11</v>
      </c>
      <c r="B106" s="122" t="s">
        <v>238</v>
      </c>
      <c r="C106" s="121" t="s">
        <v>26</v>
      </c>
      <c r="D106" s="124"/>
      <c r="E106" s="123">
        <f>23.1+15.45</f>
        <v>38.549999999999997</v>
      </c>
      <c r="F106" s="134"/>
      <c r="G106" s="134"/>
      <c r="H106" s="75"/>
    </row>
    <row r="107" spans="1:8" s="77" customFormat="1" ht="20.25" customHeight="1">
      <c r="A107" s="121" t="s">
        <v>12</v>
      </c>
      <c r="B107" s="122" t="s">
        <v>50</v>
      </c>
      <c r="C107" s="121" t="s">
        <v>32</v>
      </c>
      <c r="D107" s="124"/>
      <c r="E107" s="195">
        <f>38.55*1.07</f>
        <v>41.2485</v>
      </c>
      <c r="F107" s="187"/>
      <c r="G107" s="187"/>
      <c r="H107" s="75"/>
    </row>
    <row r="108" spans="1:8" s="77" customFormat="1" ht="20.100000000000001" customHeight="1">
      <c r="A108" s="94"/>
      <c r="B108" s="122" t="s">
        <v>239</v>
      </c>
      <c r="C108" s="117"/>
      <c r="D108" s="120"/>
      <c r="E108" s="98"/>
      <c r="F108" s="120"/>
      <c r="G108" s="98"/>
      <c r="H108" s="75"/>
    </row>
    <row r="109" spans="1:8" s="77" customFormat="1" ht="24.75" customHeight="1">
      <c r="A109" s="121" t="s">
        <v>13</v>
      </c>
      <c r="B109" s="122" t="s">
        <v>237</v>
      </c>
      <c r="C109" s="121" t="s">
        <v>26</v>
      </c>
      <c r="D109" s="124"/>
      <c r="E109" s="123">
        <f>219.1-23</f>
        <v>196.1</v>
      </c>
      <c r="F109" s="188"/>
      <c r="G109" s="188"/>
      <c r="H109" s="75"/>
    </row>
    <row r="110" spans="1:8" s="77" customFormat="1" ht="28.5" customHeight="1">
      <c r="A110" s="121" t="s">
        <v>15</v>
      </c>
      <c r="B110" s="122" t="s">
        <v>237</v>
      </c>
      <c r="C110" s="121" t="s">
        <v>26</v>
      </c>
      <c r="D110" s="124"/>
      <c r="E110" s="123">
        <v>19.260000000000002</v>
      </c>
      <c r="F110" s="188"/>
      <c r="G110" s="188"/>
      <c r="H110" s="75"/>
    </row>
    <row r="111" spans="1:8" s="77" customFormat="1" ht="47.25" customHeight="1">
      <c r="A111" s="121" t="s">
        <v>16</v>
      </c>
      <c r="B111" s="122" t="s">
        <v>48</v>
      </c>
      <c r="C111" s="121" t="s">
        <v>26</v>
      </c>
      <c r="D111" s="120"/>
      <c r="E111" s="123">
        <v>19.260000000000002</v>
      </c>
      <c r="F111" s="138"/>
      <c r="G111" s="134"/>
      <c r="H111" s="75"/>
    </row>
    <row r="112" spans="1:8" s="77" customFormat="1" ht="30" customHeight="1">
      <c r="A112" s="121" t="s">
        <v>254</v>
      </c>
      <c r="B112" s="122" t="s">
        <v>62</v>
      </c>
      <c r="C112" s="121" t="s">
        <v>26</v>
      </c>
      <c r="D112" s="124"/>
      <c r="E112" s="123">
        <v>19.260000000000002</v>
      </c>
      <c r="F112" s="134"/>
      <c r="G112" s="134"/>
      <c r="H112" s="75"/>
    </row>
    <row r="113" spans="1:8" s="77" customFormat="1" ht="24" customHeight="1">
      <c r="A113" s="121" t="s">
        <v>27</v>
      </c>
      <c r="B113" s="122" t="s">
        <v>241</v>
      </c>
      <c r="C113" s="121" t="s">
        <v>26</v>
      </c>
      <c r="D113" s="124"/>
      <c r="E113" s="123">
        <v>19.260000000000002</v>
      </c>
      <c r="F113" s="134"/>
      <c r="G113" s="134"/>
      <c r="H113" s="75"/>
    </row>
    <row r="114" spans="1:8" s="78" customFormat="1" ht="18" customHeight="1">
      <c r="A114" s="112"/>
      <c r="B114" s="122" t="s">
        <v>242</v>
      </c>
      <c r="C114" s="107"/>
      <c r="D114" s="114"/>
      <c r="E114" s="115"/>
      <c r="F114" s="114"/>
      <c r="G114" s="116"/>
      <c r="H114" s="75"/>
    </row>
    <row r="115" spans="1:8" s="77" customFormat="1" ht="26.25" customHeight="1">
      <c r="A115" s="121" t="s">
        <v>255</v>
      </c>
      <c r="B115" s="122" t="s">
        <v>237</v>
      </c>
      <c r="C115" s="121" t="s">
        <v>26</v>
      </c>
      <c r="D115" s="124"/>
      <c r="E115" s="123">
        <v>23</v>
      </c>
      <c r="F115" s="188"/>
      <c r="G115" s="188"/>
      <c r="H115" s="75"/>
    </row>
    <row r="116" spans="1:8" s="77" customFormat="1" ht="27" customHeight="1">
      <c r="A116" s="121" t="s">
        <v>310</v>
      </c>
      <c r="B116" s="122" t="s">
        <v>243</v>
      </c>
      <c r="C116" s="121" t="s">
        <v>26</v>
      </c>
      <c r="D116" s="124"/>
      <c r="E116" s="123">
        <v>23</v>
      </c>
      <c r="F116" s="134"/>
      <c r="G116" s="134"/>
      <c r="H116" s="75"/>
    </row>
    <row r="117" spans="1:8" s="78" customFormat="1" ht="20.100000000000001" customHeight="1">
      <c r="A117" s="112"/>
      <c r="B117" s="122" t="s">
        <v>244</v>
      </c>
      <c r="C117" s="110"/>
      <c r="D117" s="114"/>
      <c r="E117" s="116"/>
      <c r="F117" s="115"/>
      <c r="G117" s="116"/>
      <c r="H117" s="75"/>
    </row>
    <row r="118" spans="1:8" s="77" customFormat="1" ht="25.5" customHeight="1">
      <c r="A118" s="121" t="s">
        <v>311</v>
      </c>
      <c r="B118" s="122" t="s">
        <v>237</v>
      </c>
      <c r="C118" s="121" t="s">
        <v>26</v>
      </c>
      <c r="D118" s="124"/>
      <c r="E118" s="123">
        <v>17.5</v>
      </c>
      <c r="F118" s="188"/>
      <c r="G118" s="188"/>
      <c r="H118" s="75"/>
    </row>
    <row r="119" spans="1:8" s="77" customFormat="1" ht="39" customHeight="1">
      <c r="A119" s="121" t="s">
        <v>312</v>
      </c>
      <c r="B119" s="122" t="s">
        <v>245</v>
      </c>
      <c r="C119" s="121" t="s">
        <v>26</v>
      </c>
      <c r="D119" s="124"/>
      <c r="E119" s="123">
        <v>17.5</v>
      </c>
      <c r="F119" s="134"/>
      <c r="G119" s="134"/>
      <c r="H119" s="75"/>
    </row>
    <row r="120" spans="1:8" s="80" customFormat="1" ht="20.100000000000001" customHeight="1">
      <c r="A120" s="112"/>
      <c r="B120" s="122" t="s">
        <v>236</v>
      </c>
      <c r="C120" s="135"/>
      <c r="D120" s="167"/>
      <c r="E120" s="115"/>
      <c r="F120" s="115"/>
      <c r="G120" s="116"/>
      <c r="H120" s="75"/>
    </row>
    <row r="121" spans="1:8" s="77" customFormat="1" ht="32.25" customHeight="1">
      <c r="A121" s="121" t="s">
        <v>10</v>
      </c>
      <c r="B121" s="122" t="s">
        <v>237</v>
      </c>
      <c r="C121" s="121" t="s">
        <v>26</v>
      </c>
      <c r="D121" s="124"/>
      <c r="E121" s="123">
        <f>23.1*4</f>
        <v>92.4</v>
      </c>
      <c r="F121" s="188"/>
      <c r="G121" s="188"/>
      <c r="H121" s="75"/>
    </row>
    <row r="122" spans="1:8" s="77" customFormat="1" ht="28.5" customHeight="1">
      <c r="A122" s="121" t="s">
        <v>11</v>
      </c>
      <c r="B122" s="122" t="s">
        <v>238</v>
      </c>
      <c r="C122" s="121" t="s">
        <v>26</v>
      </c>
      <c r="D122" s="124"/>
      <c r="E122" s="123">
        <f>23.1*4</f>
        <v>92.4</v>
      </c>
      <c r="F122" s="134"/>
      <c r="G122" s="134"/>
      <c r="H122" s="75"/>
    </row>
    <row r="123" spans="1:8" s="77" customFormat="1" ht="36" customHeight="1">
      <c r="A123" s="121" t="s">
        <v>12</v>
      </c>
      <c r="B123" s="122" t="s">
        <v>50</v>
      </c>
      <c r="C123" s="121" t="s">
        <v>32</v>
      </c>
      <c r="D123" s="124"/>
      <c r="E123" s="195">
        <f>92.4*1.07</f>
        <v>98.868000000000009</v>
      </c>
      <c r="F123" s="187"/>
      <c r="G123" s="187"/>
      <c r="H123" s="75"/>
    </row>
    <row r="124" spans="1:8" s="77" customFormat="1" ht="20.100000000000001" customHeight="1">
      <c r="A124" s="94"/>
      <c r="B124" s="122" t="s">
        <v>239</v>
      </c>
      <c r="C124" s="117"/>
      <c r="D124" s="120"/>
      <c r="E124" s="98"/>
      <c r="F124" s="120"/>
      <c r="G124" s="98"/>
      <c r="H124" s="75"/>
    </row>
    <row r="125" spans="1:8" s="77" customFormat="1" ht="24" customHeight="1">
      <c r="A125" s="121" t="s">
        <v>13</v>
      </c>
      <c r="B125" s="122" t="s">
        <v>237</v>
      </c>
      <c r="C125" s="121" t="s">
        <v>26</v>
      </c>
      <c r="D125" s="124"/>
      <c r="E125" s="123">
        <f>(219.1-23)*4</f>
        <v>784.4</v>
      </c>
      <c r="F125" s="134"/>
      <c r="G125" s="134"/>
      <c r="H125" s="75"/>
    </row>
    <row r="126" spans="1:8" s="80" customFormat="1" ht="27.75" customHeight="1">
      <c r="A126" s="112"/>
      <c r="B126" s="122" t="s">
        <v>240</v>
      </c>
      <c r="C126" s="136"/>
      <c r="D126" s="168"/>
      <c r="E126" s="169"/>
      <c r="F126" s="170"/>
      <c r="G126" s="171"/>
      <c r="H126" s="75"/>
    </row>
    <row r="127" spans="1:8" s="77" customFormat="1" ht="33.75" customHeight="1">
      <c r="A127" s="121" t="s">
        <v>15</v>
      </c>
      <c r="B127" s="122" t="s">
        <v>237</v>
      </c>
      <c r="C127" s="121" t="s">
        <v>26</v>
      </c>
      <c r="D127" s="124"/>
      <c r="E127" s="123">
        <f>17.96*4</f>
        <v>71.84</v>
      </c>
      <c r="F127" s="188"/>
      <c r="G127" s="188"/>
      <c r="H127" s="75"/>
    </row>
    <row r="128" spans="1:8" s="77" customFormat="1" ht="33.75" customHeight="1">
      <c r="A128" s="121" t="s">
        <v>16</v>
      </c>
      <c r="B128" s="122" t="s">
        <v>48</v>
      </c>
      <c r="C128" s="121" t="s">
        <v>26</v>
      </c>
      <c r="D128" s="120"/>
      <c r="E128" s="123">
        <f>17.96*4</f>
        <v>71.84</v>
      </c>
      <c r="F128" s="138"/>
      <c r="G128" s="134"/>
      <c r="H128" s="75"/>
    </row>
    <row r="129" spans="1:8" s="77" customFormat="1" ht="30" customHeight="1">
      <c r="A129" s="121" t="s">
        <v>254</v>
      </c>
      <c r="B129" s="122" t="s">
        <v>62</v>
      </c>
      <c r="C129" s="121" t="s">
        <v>26</v>
      </c>
      <c r="D129" s="124"/>
      <c r="E129" s="123">
        <f>17.96*4</f>
        <v>71.84</v>
      </c>
      <c r="F129" s="188"/>
      <c r="G129" s="188"/>
      <c r="H129" s="75"/>
    </row>
    <row r="130" spans="1:8" s="77" customFormat="1" ht="22.5" customHeight="1">
      <c r="A130" s="121" t="s">
        <v>27</v>
      </c>
      <c r="B130" s="122" t="s">
        <v>241</v>
      </c>
      <c r="C130" s="121" t="s">
        <v>26</v>
      </c>
      <c r="D130" s="124"/>
      <c r="E130" s="123">
        <f>17.96*4</f>
        <v>71.84</v>
      </c>
      <c r="F130" s="134"/>
      <c r="G130" s="134"/>
      <c r="H130" s="75"/>
    </row>
    <row r="131" spans="1:8" s="78" customFormat="1" ht="18" customHeight="1">
      <c r="A131" s="112"/>
      <c r="B131" s="122" t="s">
        <v>242</v>
      </c>
      <c r="C131" s="107"/>
      <c r="D131" s="114"/>
      <c r="E131" s="115"/>
      <c r="F131" s="114"/>
      <c r="G131" s="116"/>
      <c r="H131" s="75"/>
    </row>
    <row r="132" spans="1:8" s="77" customFormat="1" ht="23.25" customHeight="1">
      <c r="A132" s="121" t="s">
        <v>255</v>
      </c>
      <c r="B132" s="122" t="s">
        <v>237</v>
      </c>
      <c r="C132" s="121" t="s">
        <v>26</v>
      </c>
      <c r="D132" s="124"/>
      <c r="E132" s="123">
        <f>23*4</f>
        <v>92</v>
      </c>
      <c r="F132" s="188"/>
      <c r="G132" s="188"/>
      <c r="H132" s="75"/>
    </row>
    <row r="133" spans="1:8" s="77" customFormat="1" ht="36.75" customHeight="1">
      <c r="A133" s="121" t="s">
        <v>310</v>
      </c>
      <c r="B133" s="122" t="s">
        <v>243</v>
      </c>
      <c r="C133" s="121" t="s">
        <v>26</v>
      </c>
      <c r="D133" s="124"/>
      <c r="E133" s="123">
        <f>23*4</f>
        <v>92</v>
      </c>
      <c r="F133" s="134"/>
      <c r="G133" s="134"/>
      <c r="H133" s="75"/>
    </row>
    <row r="134" spans="1:8" s="78" customFormat="1" ht="20.100000000000001" customHeight="1">
      <c r="A134" s="112"/>
      <c r="B134" s="122" t="s">
        <v>244</v>
      </c>
      <c r="C134" s="110"/>
      <c r="D134" s="114"/>
      <c r="E134" s="116"/>
      <c r="F134" s="115"/>
      <c r="G134" s="116"/>
      <c r="H134" s="75"/>
    </row>
    <row r="135" spans="1:8" s="77" customFormat="1" ht="27.75" customHeight="1">
      <c r="A135" s="121" t="s">
        <v>311</v>
      </c>
      <c r="B135" s="122" t="s">
        <v>237</v>
      </c>
      <c r="C135" s="121" t="s">
        <v>26</v>
      </c>
      <c r="D135" s="124"/>
      <c r="E135" s="123">
        <f>33*4</f>
        <v>132</v>
      </c>
      <c r="F135" s="123"/>
      <c r="G135" s="123"/>
      <c r="H135" s="75"/>
    </row>
    <row r="136" spans="1:8" s="77" customFormat="1" ht="33.75" customHeight="1">
      <c r="A136" s="121" t="s">
        <v>312</v>
      </c>
      <c r="B136" s="122" t="s">
        <v>245</v>
      </c>
      <c r="C136" s="121" t="s">
        <v>26</v>
      </c>
      <c r="D136" s="124"/>
      <c r="E136" s="123">
        <f>33*4</f>
        <v>132</v>
      </c>
      <c r="F136" s="134"/>
      <c r="G136" s="134"/>
      <c r="H136" s="75"/>
    </row>
    <row r="137" spans="1:8" s="79" customFormat="1" ht="20.100000000000001" customHeight="1">
      <c r="A137" s="112"/>
      <c r="B137" s="113" t="s">
        <v>320</v>
      </c>
      <c r="C137" s="135"/>
      <c r="D137" s="167"/>
      <c r="E137" s="115"/>
      <c r="F137" s="115"/>
      <c r="G137" s="116"/>
      <c r="H137" s="75"/>
    </row>
    <row r="138" spans="1:8" s="79" customFormat="1" ht="27" customHeight="1">
      <c r="A138" s="121" t="s">
        <v>10</v>
      </c>
      <c r="B138" s="122" t="s">
        <v>52</v>
      </c>
      <c r="C138" s="121" t="s">
        <v>25</v>
      </c>
      <c r="D138" s="124"/>
      <c r="E138" s="195">
        <v>39</v>
      </c>
      <c r="F138" s="134"/>
      <c r="G138" s="172"/>
      <c r="H138" s="75"/>
    </row>
    <row r="139" spans="1:8" s="79" customFormat="1" ht="45" customHeight="1">
      <c r="A139" s="121" t="s">
        <v>11</v>
      </c>
      <c r="B139" s="122" t="s">
        <v>306</v>
      </c>
      <c r="C139" s="123" t="s">
        <v>26</v>
      </c>
      <c r="D139" s="124"/>
      <c r="E139" s="195">
        <v>4531.8550000000005</v>
      </c>
      <c r="F139" s="134"/>
      <c r="G139" s="172"/>
      <c r="H139" s="75"/>
    </row>
    <row r="140" spans="1:8" s="79" customFormat="1" ht="60" customHeight="1">
      <c r="A140" s="121" t="s">
        <v>12</v>
      </c>
      <c r="B140" s="122" t="s">
        <v>316</v>
      </c>
      <c r="C140" s="121" t="s">
        <v>26</v>
      </c>
      <c r="D140" s="124"/>
      <c r="E140" s="195">
        <v>852</v>
      </c>
      <c r="F140" s="134"/>
      <c r="G140" s="172"/>
      <c r="H140" s="75"/>
    </row>
    <row r="141" spans="1:8" s="79" customFormat="1" ht="29.25" customHeight="1">
      <c r="A141" s="121" t="s">
        <v>13</v>
      </c>
      <c r="B141" s="122" t="s">
        <v>53</v>
      </c>
      <c r="C141" s="121" t="s">
        <v>26</v>
      </c>
      <c r="D141" s="124"/>
      <c r="E141" s="195">
        <f>570.14</f>
        <v>570.14</v>
      </c>
      <c r="F141" s="134"/>
      <c r="G141" s="134"/>
      <c r="H141" s="75"/>
    </row>
    <row r="142" spans="1:8" s="80" customFormat="1" ht="18" customHeight="1">
      <c r="A142" s="112"/>
      <c r="B142" s="113" t="s">
        <v>321</v>
      </c>
      <c r="C142" s="135"/>
      <c r="D142" s="167"/>
      <c r="E142" s="115"/>
      <c r="F142" s="115"/>
      <c r="G142" s="116"/>
      <c r="H142" s="75"/>
    </row>
    <row r="143" spans="1:8" s="82" customFormat="1" ht="33" customHeight="1">
      <c r="A143" s="173" t="s">
        <v>10</v>
      </c>
      <c r="B143" s="174" t="s">
        <v>296</v>
      </c>
      <c r="C143" s="173" t="s">
        <v>26</v>
      </c>
      <c r="D143" s="175"/>
      <c r="E143" s="215">
        <f>23.1*5+15.45</f>
        <v>130.94999999999999</v>
      </c>
      <c r="F143" s="176"/>
      <c r="G143" s="177"/>
      <c r="H143" s="75"/>
    </row>
    <row r="144" spans="1:8" s="77" customFormat="1" ht="39" customHeight="1">
      <c r="A144" s="121" t="s">
        <v>11</v>
      </c>
      <c r="B144" s="122" t="s">
        <v>313</v>
      </c>
      <c r="C144" s="121" t="s">
        <v>26</v>
      </c>
      <c r="D144" s="124"/>
      <c r="E144" s="195">
        <f>15.45*5</f>
        <v>77.25</v>
      </c>
      <c r="F144" s="134"/>
      <c r="G144" s="98"/>
      <c r="H144" s="75"/>
    </row>
    <row r="145" spans="1:12" s="77" customFormat="1" ht="38.25" customHeight="1">
      <c r="A145" s="121" t="s">
        <v>12</v>
      </c>
      <c r="B145" s="122" t="s">
        <v>314</v>
      </c>
      <c r="C145" s="121" t="s">
        <v>26</v>
      </c>
      <c r="D145" s="124"/>
      <c r="E145" s="195">
        <f>E144</f>
        <v>77.25</v>
      </c>
      <c r="F145" s="134"/>
      <c r="G145" s="98"/>
      <c r="H145" s="75"/>
      <c r="L145" s="194"/>
    </row>
    <row r="146" spans="1:12" s="77" customFormat="1" ht="33.75" customHeight="1">
      <c r="A146" s="121" t="s">
        <v>13</v>
      </c>
      <c r="B146" s="122" t="s">
        <v>235</v>
      </c>
      <c r="C146" s="121" t="s">
        <v>26</v>
      </c>
      <c r="D146" s="124"/>
      <c r="E146" s="195">
        <v>91.1</v>
      </c>
      <c r="F146" s="134"/>
      <c r="G146" s="98"/>
      <c r="H146" s="75"/>
    </row>
    <row r="147" spans="1:12" s="82" customFormat="1" ht="42" customHeight="1">
      <c r="A147" s="173" t="s">
        <v>14</v>
      </c>
      <c r="B147" s="174" t="s">
        <v>297</v>
      </c>
      <c r="C147" s="173" t="s">
        <v>26</v>
      </c>
      <c r="D147" s="175"/>
      <c r="E147" s="215">
        <f>219.1*5</f>
        <v>1095.5</v>
      </c>
      <c r="F147" s="176"/>
      <c r="G147" s="177"/>
      <c r="H147" s="75"/>
    </row>
    <row r="148" spans="1:12" s="78" customFormat="1" ht="16.5" customHeight="1">
      <c r="A148" s="112"/>
      <c r="B148" s="113" t="s">
        <v>322</v>
      </c>
      <c r="C148" s="107"/>
      <c r="D148" s="114"/>
      <c r="E148" s="115"/>
      <c r="F148" s="115"/>
      <c r="G148" s="116"/>
      <c r="H148" s="75"/>
    </row>
    <row r="149" spans="1:12" s="63" customFormat="1" ht="24" customHeight="1">
      <c r="A149" s="121" t="s">
        <v>10</v>
      </c>
      <c r="B149" s="122" t="s">
        <v>54</v>
      </c>
      <c r="C149" s="121" t="s">
        <v>43</v>
      </c>
      <c r="D149" s="124"/>
      <c r="E149" s="195">
        <v>530</v>
      </c>
      <c r="F149" s="187"/>
      <c r="G149" s="187"/>
      <c r="H149" s="41"/>
      <c r="J149" s="64"/>
      <c r="K149" s="64"/>
      <c r="L149" s="64"/>
    </row>
    <row r="150" spans="1:12" s="63" customFormat="1" ht="39" customHeight="1">
      <c r="A150" s="121" t="s">
        <v>11</v>
      </c>
      <c r="B150" s="122" t="s">
        <v>315</v>
      </c>
      <c r="C150" s="123" t="s">
        <v>26</v>
      </c>
      <c r="D150" s="124"/>
      <c r="E150" s="195">
        <v>309.72500000000002</v>
      </c>
      <c r="F150" s="187"/>
      <c r="G150" s="187"/>
      <c r="H150" s="41"/>
    </row>
    <row r="151" spans="1:12" s="63" customFormat="1" ht="25.5" customHeight="1">
      <c r="A151" s="121" t="s">
        <v>12</v>
      </c>
      <c r="B151" s="122" t="s">
        <v>293</v>
      </c>
      <c r="C151" s="121" t="s">
        <v>26</v>
      </c>
      <c r="D151" s="124"/>
      <c r="E151" s="195">
        <v>1178.4000000000001</v>
      </c>
      <c r="F151" s="187"/>
      <c r="G151" s="187"/>
      <c r="H151" s="41"/>
    </row>
    <row r="152" spans="1:12" ht="25.5" customHeight="1">
      <c r="A152" s="107"/>
      <c r="B152" s="216" t="s">
        <v>344</v>
      </c>
      <c r="C152" s="107" t="s">
        <v>343</v>
      </c>
      <c r="D152" s="125"/>
      <c r="E152" s="217">
        <v>9309</v>
      </c>
      <c r="F152" s="218"/>
      <c r="G152" s="218"/>
      <c r="H152" s="41"/>
    </row>
    <row r="153" spans="1:12" ht="25.5" customHeight="1">
      <c r="A153" s="107"/>
      <c r="B153" s="216" t="s">
        <v>345</v>
      </c>
      <c r="C153" s="107" t="s">
        <v>26</v>
      </c>
      <c r="D153" s="125"/>
      <c r="E153" s="217">
        <v>1708.7</v>
      </c>
      <c r="F153" s="218"/>
      <c r="G153" s="218"/>
      <c r="H153" s="41"/>
    </row>
    <row r="154" spans="1:12" ht="25.5" customHeight="1">
      <c r="A154" s="107"/>
      <c r="B154" s="216" t="s">
        <v>346</v>
      </c>
      <c r="C154" s="107" t="s">
        <v>24</v>
      </c>
      <c r="D154" s="125"/>
      <c r="E154" s="217">
        <v>7317</v>
      </c>
      <c r="F154" s="218"/>
      <c r="G154" s="218"/>
      <c r="H154" s="41"/>
    </row>
    <row r="155" spans="1:12" ht="25.5" customHeight="1">
      <c r="A155" s="107"/>
      <c r="B155" s="216" t="s">
        <v>347</v>
      </c>
      <c r="C155" s="107" t="s">
        <v>26</v>
      </c>
      <c r="D155" s="125"/>
      <c r="E155" s="217">
        <v>1132.0999999999999</v>
      </c>
      <c r="F155" s="218"/>
      <c r="G155" s="218"/>
      <c r="H155" s="41"/>
    </row>
    <row r="156" spans="1:12" ht="25.5" customHeight="1">
      <c r="A156" s="107"/>
      <c r="B156" s="216" t="s">
        <v>348</v>
      </c>
      <c r="C156" s="107" t="s">
        <v>26</v>
      </c>
      <c r="D156" s="125"/>
      <c r="E156" s="217">
        <v>100.2</v>
      </c>
      <c r="F156" s="218"/>
      <c r="G156" s="218"/>
      <c r="H156" s="41"/>
    </row>
    <row r="157" spans="1:12" ht="25.5" customHeight="1">
      <c r="A157" s="107"/>
      <c r="B157" s="216" t="s">
        <v>349</v>
      </c>
      <c r="C157" s="107" t="s">
        <v>343</v>
      </c>
      <c r="D157" s="125"/>
      <c r="E157" s="217">
        <v>15908</v>
      </c>
      <c r="F157" s="218"/>
      <c r="G157" s="218"/>
      <c r="H157" s="41"/>
    </row>
    <row r="158" spans="1:12" s="63" customFormat="1" ht="33" customHeight="1">
      <c r="A158" s="121" t="s">
        <v>13</v>
      </c>
      <c r="B158" s="122" t="s">
        <v>279</v>
      </c>
      <c r="C158" s="121" t="s">
        <v>26</v>
      </c>
      <c r="D158" s="124"/>
      <c r="E158" s="195">
        <v>58</v>
      </c>
      <c r="F158" s="127"/>
      <c r="G158" s="172"/>
      <c r="H158" s="41"/>
    </row>
    <row r="159" spans="1:12" s="63" customFormat="1" ht="51" customHeight="1">
      <c r="A159" s="121" t="s">
        <v>14</v>
      </c>
      <c r="B159" s="122" t="s">
        <v>55</v>
      </c>
      <c r="C159" s="121" t="s">
        <v>26</v>
      </c>
      <c r="D159" s="124"/>
      <c r="E159" s="195">
        <v>1098.6300000000001</v>
      </c>
      <c r="F159" s="134"/>
      <c r="G159" s="134"/>
      <c r="H159" s="41"/>
    </row>
    <row r="160" spans="1:12" s="63" customFormat="1" ht="47.25" customHeight="1">
      <c r="A160" s="121" t="s">
        <v>14</v>
      </c>
      <c r="B160" s="122" t="s">
        <v>278</v>
      </c>
      <c r="C160" s="121" t="s">
        <v>26</v>
      </c>
      <c r="D160" s="124"/>
      <c r="E160" s="123">
        <v>331.5</v>
      </c>
      <c r="F160" s="134"/>
      <c r="G160" s="134"/>
      <c r="H160" s="41"/>
    </row>
    <row r="161" spans="1:8" s="63" customFormat="1" ht="42.75" customHeight="1">
      <c r="A161" s="121" t="s">
        <v>15</v>
      </c>
      <c r="B161" s="122" t="s">
        <v>56</v>
      </c>
      <c r="C161" s="121" t="s">
        <v>26</v>
      </c>
      <c r="D161" s="124"/>
      <c r="E161" s="195">
        <v>1200</v>
      </c>
      <c r="F161" s="134"/>
      <c r="G161" s="134"/>
      <c r="H161" s="41"/>
    </row>
    <row r="162" spans="1:8" ht="18.75" customHeight="1">
      <c r="A162" s="161"/>
      <c r="B162" s="178" t="s">
        <v>256</v>
      </c>
      <c r="C162" s="161"/>
      <c r="D162" s="163"/>
      <c r="E162" s="163"/>
      <c r="F162" s="163"/>
      <c r="G162" s="163"/>
      <c r="H162" s="41"/>
    </row>
    <row r="163" spans="1:8" s="43" customFormat="1" ht="39.75" customHeight="1">
      <c r="A163" s="94">
        <v>7</v>
      </c>
      <c r="B163" s="95" t="s">
        <v>298</v>
      </c>
      <c r="C163" s="96" t="s">
        <v>249</v>
      </c>
      <c r="D163" s="97"/>
      <c r="E163" s="123">
        <v>2.5</v>
      </c>
      <c r="F163" s="97"/>
      <c r="G163" s="98"/>
      <c r="H163" s="41"/>
    </row>
    <row r="164" spans="1:8" s="42" customFormat="1" ht="35.25" customHeight="1">
      <c r="A164" s="86">
        <v>8</v>
      </c>
      <c r="B164" s="87" t="s">
        <v>294</v>
      </c>
      <c r="C164" s="93" t="s">
        <v>274</v>
      </c>
      <c r="D164" s="103"/>
      <c r="E164" s="246">
        <f>4.5/100</f>
        <v>4.4999999999999998E-2</v>
      </c>
      <c r="F164" s="104"/>
      <c r="G164" s="103"/>
      <c r="H164" s="41"/>
    </row>
    <row r="165" spans="1:8" s="63" customFormat="1" ht="36.75" customHeight="1">
      <c r="A165" s="121" t="s">
        <v>27</v>
      </c>
      <c r="B165" s="122" t="s">
        <v>51</v>
      </c>
      <c r="C165" s="121" t="s">
        <v>26</v>
      </c>
      <c r="D165" s="124"/>
      <c r="E165" s="123">
        <f>3.9+12.5</f>
        <v>16.399999999999999</v>
      </c>
      <c r="F165" s="134"/>
      <c r="G165" s="134"/>
      <c r="H165" s="41"/>
    </row>
    <row r="166" spans="1:8" s="63" customFormat="1" ht="48.75" customHeight="1">
      <c r="A166" s="121" t="s">
        <v>255</v>
      </c>
      <c r="B166" s="122" t="s">
        <v>280</v>
      </c>
      <c r="C166" s="121" t="s">
        <v>26</v>
      </c>
      <c r="D166" s="124"/>
      <c r="E166" s="123">
        <v>3.9</v>
      </c>
      <c r="F166" s="134"/>
      <c r="G166" s="134"/>
      <c r="H166" s="41"/>
    </row>
    <row r="167" spans="1:8" s="65" customFormat="1" ht="40.5" customHeight="1">
      <c r="A167" s="94">
        <v>11</v>
      </c>
      <c r="B167" s="95" t="s">
        <v>257</v>
      </c>
      <c r="C167" s="118" t="s">
        <v>20</v>
      </c>
      <c r="D167" s="179"/>
      <c r="E167" s="123">
        <v>12.5</v>
      </c>
      <c r="F167" s="180"/>
      <c r="G167" s="134"/>
      <c r="H167" s="41"/>
    </row>
    <row r="168" spans="1:8" ht="20.100000000000001" customHeight="1">
      <c r="A168" s="220"/>
      <c r="B168" s="122" t="s">
        <v>2</v>
      </c>
      <c r="C168" s="121"/>
      <c r="D168" s="120"/>
      <c r="E168" s="120"/>
      <c r="F168" s="120"/>
      <c r="G168" s="172"/>
    </row>
    <row r="169" spans="1:8" ht="20.100000000000001" customHeight="1">
      <c r="A169" s="220"/>
      <c r="B169" s="122" t="s">
        <v>57</v>
      </c>
      <c r="C169" s="107"/>
      <c r="D169" s="125"/>
      <c r="E169" s="223">
        <v>0.1</v>
      </c>
      <c r="F169" s="127"/>
      <c r="G169" s="172"/>
    </row>
    <row r="170" spans="1:8" ht="20.100000000000001" customHeight="1">
      <c r="A170" s="220"/>
      <c r="B170" s="122" t="s">
        <v>1</v>
      </c>
      <c r="C170" s="107"/>
      <c r="D170" s="125"/>
      <c r="E170" s="181"/>
      <c r="F170" s="127"/>
      <c r="G170" s="172"/>
    </row>
    <row r="171" spans="1:8" ht="20.100000000000001" customHeight="1">
      <c r="A171" s="220"/>
      <c r="B171" s="122" t="s">
        <v>58</v>
      </c>
      <c r="C171" s="107"/>
      <c r="D171" s="125"/>
      <c r="E171" s="223">
        <v>0.08</v>
      </c>
      <c r="F171" s="127"/>
      <c r="G171" s="172"/>
    </row>
    <row r="172" spans="1:8" ht="20.100000000000001" customHeight="1">
      <c r="A172" s="221"/>
      <c r="B172" s="122" t="s">
        <v>2</v>
      </c>
      <c r="C172" s="121"/>
      <c r="D172" s="125"/>
      <c r="E172" s="184"/>
      <c r="F172" s="184"/>
      <c r="G172" s="185"/>
    </row>
    <row r="173" spans="1:8" s="63" customFormat="1">
      <c r="A173" s="224"/>
      <c r="B173" s="122" t="s">
        <v>350</v>
      </c>
      <c r="C173" s="122"/>
      <c r="D173" s="122"/>
      <c r="E173" s="121" t="s">
        <v>351</v>
      </c>
      <c r="F173" s="122"/>
      <c r="G173" s="122"/>
    </row>
    <row r="174" spans="1:8">
      <c r="A174" s="182"/>
      <c r="B174" s="178" t="s">
        <v>2</v>
      </c>
      <c r="C174" s="161"/>
      <c r="D174" s="161"/>
      <c r="E174" s="161"/>
      <c r="F174" s="161"/>
      <c r="G174" s="161"/>
    </row>
    <row r="175" spans="1:8">
      <c r="A175" s="183"/>
      <c r="B175" s="122" t="s">
        <v>352</v>
      </c>
      <c r="C175" s="216"/>
      <c r="D175" s="216"/>
      <c r="E175" s="107" t="s">
        <v>353</v>
      </c>
      <c r="F175" s="216"/>
      <c r="G175" s="216"/>
    </row>
    <row r="176" spans="1:8">
      <c r="A176" s="183"/>
      <c r="B176" s="178" t="s">
        <v>2</v>
      </c>
      <c r="C176" s="161"/>
      <c r="D176" s="161"/>
      <c r="E176" s="161"/>
      <c r="F176" s="161"/>
      <c r="G176" s="161"/>
    </row>
    <row r="177" spans="2:7">
      <c r="B177" s="222"/>
      <c r="C177" s="222"/>
      <c r="D177" s="222"/>
      <c r="E177" s="222"/>
      <c r="F177" s="222"/>
      <c r="G177" s="222"/>
    </row>
  </sheetData>
  <autoFilter ref="A6:H172"/>
  <mergeCells count="7">
    <mergeCell ref="F3:G3"/>
    <mergeCell ref="A1:G1"/>
    <mergeCell ref="A3:A4"/>
    <mergeCell ref="B3:B4"/>
    <mergeCell ref="C3:C4"/>
    <mergeCell ref="D3:E3"/>
    <mergeCell ref="B2:C2"/>
  </mergeCells>
  <pageMargins left="0.7" right="0.7" top="0.75" bottom="0.75" header="0.3" footer="0.3"/>
  <pageSetup paperSize="9" scale="59" orientation="portrait" verticalDpi="300" r:id="rId1"/>
  <rowBreaks count="1" manualBreakCount="1">
    <brk id="1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4"/>
  <sheetViews>
    <sheetView tabSelected="1" view="pageBreakPreview" topLeftCell="A3" zoomScale="136" zoomScaleNormal="100" zoomScaleSheetLayoutView="136" workbookViewId="0">
      <selection activeCell="H33" sqref="H33"/>
    </sheetView>
  </sheetViews>
  <sheetFormatPr defaultRowHeight="12.75"/>
  <cols>
    <col min="1" max="1" width="6.28515625" style="12" customWidth="1"/>
    <col min="2" max="2" width="41.7109375" style="16" customWidth="1"/>
    <col min="3" max="6" width="10.7109375" style="12" customWidth="1"/>
    <col min="7" max="252" width="9.140625" style="12"/>
    <col min="253" max="253" width="6.28515625" style="12" customWidth="1"/>
    <col min="254" max="254" width="10.7109375" style="12" bestFit="1" customWidth="1"/>
    <col min="255" max="255" width="34.28515625" style="12" customWidth="1"/>
    <col min="256" max="256" width="22.5703125" style="12" customWidth="1"/>
    <col min="257" max="257" width="0" style="12" hidden="1" customWidth="1"/>
    <col min="258" max="258" width="8.42578125" style="12" customWidth="1"/>
    <col min="259" max="259" width="7.7109375" style="12" customWidth="1"/>
    <col min="260" max="261" width="8.140625" style="12" customWidth="1"/>
    <col min="262" max="262" width="9.28515625" style="12" customWidth="1"/>
    <col min="263" max="508" width="9.140625" style="12"/>
    <col min="509" max="509" width="6.28515625" style="12" customWidth="1"/>
    <col min="510" max="510" width="10.7109375" style="12" bestFit="1" customWidth="1"/>
    <col min="511" max="511" width="34.28515625" style="12" customWidth="1"/>
    <col min="512" max="512" width="22.5703125" style="12" customWidth="1"/>
    <col min="513" max="513" width="0" style="12" hidden="1" customWidth="1"/>
    <col min="514" max="514" width="8.42578125" style="12" customWidth="1"/>
    <col min="515" max="515" width="7.7109375" style="12" customWidth="1"/>
    <col min="516" max="517" width="8.140625" style="12" customWidth="1"/>
    <col min="518" max="518" width="9.28515625" style="12" customWidth="1"/>
    <col min="519" max="764" width="9.140625" style="12"/>
    <col min="765" max="765" width="6.28515625" style="12" customWidth="1"/>
    <col min="766" max="766" width="10.7109375" style="12" bestFit="1" customWidth="1"/>
    <col min="767" max="767" width="34.28515625" style="12" customWidth="1"/>
    <col min="768" max="768" width="22.5703125" style="12" customWidth="1"/>
    <col min="769" max="769" width="0" style="12" hidden="1" customWidth="1"/>
    <col min="770" max="770" width="8.42578125" style="12" customWidth="1"/>
    <col min="771" max="771" width="7.7109375" style="12" customWidth="1"/>
    <col min="772" max="773" width="8.140625" style="12" customWidth="1"/>
    <col min="774" max="774" width="9.28515625" style="12" customWidth="1"/>
    <col min="775" max="1020" width="9.140625" style="12"/>
    <col min="1021" max="1021" width="6.28515625" style="12" customWidth="1"/>
    <col min="1022" max="1022" width="10.7109375" style="12" bestFit="1" customWidth="1"/>
    <col min="1023" max="1023" width="34.28515625" style="12" customWidth="1"/>
    <col min="1024" max="1024" width="22.5703125" style="12" customWidth="1"/>
    <col min="1025" max="1025" width="0" style="12" hidden="1" customWidth="1"/>
    <col min="1026" max="1026" width="8.42578125" style="12" customWidth="1"/>
    <col min="1027" max="1027" width="7.7109375" style="12" customWidth="1"/>
    <col min="1028" max="1029" width="8.140625" style="12" customWidth="1"/>
    <col min="1030" max="1030" width="9.28515625" style="12" customWidth="1"/>
    <col min="1031" max="1276" width="9.140625" style="12"/>
    <col min="1277" max="1277" width="6.28515625" style="12" customWidth="1"/>
    <col min="1278" max="1278" width="10.7109375" style="12" bestFit="1" customWidth="1"/>
    <col min="1279" max="1279" width="34.28515625" style="12" customWidth="1"/>
    <col min="1280" max="1280" width="22.5703125" style="12" customWidth="1"/>
    <col min="1281" max="1281" width="0" style="12" hidden="1" customWidth="1"/>
    <col min="1282" max="1282" width="8.42578125" style="12" customWidth="1"/>
    <col min="1283" max="1283" width="7.7109375" style="12" customWidth="1"/>
    <col min="1284" max="1285" width="8.140625" style="12" customWidth="1"/>
    <col min="1286" max="1286" width="9.28515625" style="12" customWidth="1"/>
    <col min="1287" max="1532" width="9.140625" style="12"/>
    <col min="1533" max="1533" width="6.28515625" style="12" customWidth="1"/>
    <col min="1534" max="1534" width="10.7109375" style="12" bestFit="1" customWidth="1"/>
    <col min="1535" max="1535" width="34.28515625" style="12" customWidth="1"/>
    <col min="1536" max="1536" width="22.5703125" style="12" customWidth="1"/>
    <col min="1537" max="1537" width="0" style="12" hidden="1" customWidth="1"/>
    <col min="1538" max="1538" width="8.42578125" style="12" customWidth="1"/>
    <col min="1539" max="1539" width="7.7109375" style="12" customWidth="1"/>
    <col min="1540" max="1541" width="8.140625" style="12" customWidth="1"/>
    <col min="1542" max="1542" width="9.28515625" style="12" customWidth="1"/>
    <col min="1543" max="1788" width="9.140625" style="12"/>
    <col min="1789" max="1789" width="6.28515625" style="12" customWidth="1"/>
    <col min="1790" max="1790" width="10.7109375" style="12" bestFit="1" customWidth="1"/>
    <col min="1791" max="1791" width="34.28515625" style="12" customWidth="1"/>
    <col min="1792" max="1792" width="22.5703125" style="12" customWidth="1"/>
    <col min="1793" max="1793" width="0" style="12" hidden="1" customWidth="1"/>
    <col min="1794" max="1794" width="8.42578125" style="12" customWidth="1"/>
    <col min="1795" max="1795" width="7.7109375" style="12" customWidth="1"/>
    <col min="1796" max="1797" width="8.140625" style="12" customWidth="1"/>
    <col min="1798" max="1798" width="9.28515625" style="12" customWidth="1"/>
    <col min="1799" max="2044" width="9.140625" style="12"/>
    <col min="2045" max="2045" width="6.28515625" style="12" customWidth="1"/>
    <col min="2046" max="2046" width="10.7109375" style="12" bestFit="1" customWidth="1"/>
    <col min="2047" max="2047" width="34.28515625" style="12" customWidth="1"/>
    <col min="2048" max="2048" width="22.5703125" style="12" customWidth="1"/>
    <col min="2049" max="2049" width="0" style="12" hidden="1" customWidth="1"/>
    <col min="2050" max="2050" width="8.42578125" style="12" customWidth="1"/>
    <col min="2051" max="2051" width="7.7109375" style="12" customWidth="1"/>
    <col min="2052" max="2053" width="8.140625" style="12" customWidth="1"/>
    <col min="2054" max="2054" width="9.28515625" style="12" customWidth="1"/>
    <col min="2055" max="2300" width="9.140625" style="12"/>
    <col min="2301" max="2301" width="6.28515625" style="12" customWidth="1"/>
    <col min="2302" max="2302" width="10.7109375" style="12" bestFit="1" customWidth="1"/>
    <col min="2303" max="2303" width="34.28515625" style="12" customWidth="1"/>
    <col min="2304" max="2304" width="22.5703125" style="12" customWidth="1"/>
    <col min="2305" max="2305" width="0" style="12" hidden="1" customWidth="1"/>
    <col min="2306" max="2306" width="8.42578125" style="12" customWidth="1"/>
    <col min="2307" max="2307" width="7.7109375" style="12" customWidth="1"/>
    <col min="2308" max="2309" width="8.140625" style="12" customWidth="1"/>
    <col min="2310" max="2310" width="9.28515625" style="12" customWidth="1"/>
    <col min="2311" max="2556" width="9.140625" style="12"/>
    <col min="2557" max="2557" width="6.28515625" style="12" customWidth="1"/>
    <col min="2558" max="2558" width="10.7109375" style="12" bestFit="1" customWidth="1"/>
    <col min="2559" max="2559" width="34.28515625" style="12" customWidth="1"/>
    <col min="2560" max="2560" width="22.5703125" style="12" customWidth="1"/>
    <col min="2561" max="2561" width="0" style="12" hidden="1" customWidth="1"/>
    <col min="2562" max="2562" width="8.42578125" style="12" customWidth="1"/>
    <col min="2563" max="2563" width="7.7109375" style="12" customWidth="1"/>
    <col min="2564" max="2565" width="8.140625" style="12" customWidth="1"/>
    <col min="2566" max="2566" width="9.28515625" style="12" customWidth="1"/>
    <col min="2567" max="2812" width="9.140625" style="12"/>
    <col min="2813" max="2813" width="6.28515625" style="12" customWidth="1"/>
    <col min="2814" max="2814" width="10.7109375" style="12" bestFit="1" customWidth="1"/>
    <col min="2815" max="2815" width="34.28515625" style="12" customWidth="1"/>
    <col min="2816" max="2816" width="22.5703125" style="12" customWidth="1"/>
    <col min="2817" max="2817" width="0" style="12" hidden="1" customWidth="1"/>
    <col min="2818" max="2818" width="8.42578125" style="12" customWidth="1"/>
    <col min="2819" max="2819" width="7.7109375" style="12" customWidth="1"/>
    <col min="2820" max="2821" width="8.140625" style="12" customWidth="1"/>
    <col min="2822" max="2822" width="9.28515625" style="12" customWidth="1"/>
    <col min="2823" max="3068" width="9.140625" style="12"/>
    <col min="3069" max="3069" width="6.28515625" style="12" customWidth="1"/>
    <col min="3070" max="3070" width="10.7109375" style="12" bestFit="1" customWidth="1"/>
    <col min="3071" max="3071" width="34.28515625" style="12" customWidth="1"/>
    <col min="3072" max="3072" width="22.5703125" style="12" customWidth="1"/>
    <col min="3073" max="3073" width="0" style="12" hidden="1" customWidth="1"/>
    <col min="3074" max="3074" width="8.42578125" style="12" customWidth="1"/>
    <col min="3075" max="3075" width="7.7109375" style="12" customWidth="1"/>
    <col min="3076" max="3077" width="8.140625" style="12" customWidth="1"/>
    <col min="3078" max="3078" width="9.28515625" style="12" customWidth="1"/>
    <col min="3079" max="3324" width="9.140625" style="12"/>
    <col min="3325" max="3325" width="6.28515625" style="12" customWidth="1"/>
    <col min="3326" max="3326" width="10.7109375" style="12" bestFit="1" customWidth="1"/>
    <col min="3327" max="3327" width="34.28515625" style="12" customWidth="1"/>
    <col min="3328" max="3328" width="22.5703125" style="12" customWidth="1"/>
    <col min="3329" max="3329" width="0" style="12" hidden="1" customWidth="1"/>
    <col min="3330" max="3330" width="8.42578125" style="12" customWidth="1"/>
    <col min="3331" max="3331" width="7.7109375" style="12" customWidth="1"/>
    <col min="3332" max="3333" width="8.140625" style="12" customWidth="1"/>
    <col min="3334" max="3334" width="9.28515625" style="12" customWidth="1"/>
    <col min="3335" max="3580" width="9.140625" style="12"/>
    <col min="3581" max="3581" width="6.28515625" style="12" customWidth="1"/>
    <col min="3582" max="3582" width="10.7109375" style="12" bestFit="1" customWidth="1"/>
    <col min="3583" max="3583" width="34.28515625" style="12" customWidth="1"/>
    <col min="3584" max="3584" width="22.5703125" style="12" customWidth="1"/>
    <col min="3585" max="3585" width="0" style="12" hidden="1" customWidth="1"/>
    <col min="3586" max="3586" width="8.42578125" style="12" customWidth="1"/>
    <col min="3587" max="3587" width="7.7109375" style="12" customWidth="1"/>
    <col min="3588" max="3589" width="8.140625" style="12" customWidth="1"/>
    <col min="3590" max="3590" width="9.28515625" style="12" customWidth="1"/>
    <col min="3591" max="3836" width="9.140625" style="12"/>
    <col min="3837" max="3837" width="6.28515625" style="12" customWidth="1"/>
    <col min="3838" max="3838" width="10.7109375" style="12" bestFit="1" customWidth="1"/>
    <col min="3839" max="3839" width="34.28515625" style="12" customWidth="1"/>
    <col min="3840" max="3840" width="22.5703125" style="12" customWidth="1"/>
    <col min="3841" max="3841" width="0" style="12" hidden="1" customWidth="1"/>
    <col min="3842" max="3842" width="8.42578125" style="12" customWidth="1"/>
    <col min="3843" max="3843" width="7.7109375" style="12" customWidth="1"/>
    <col min="3844" max="3845" width="8.140625" style="12" customWidth="1"/>
    <col min="3846" max="3846" width="9.28515625" style="12" customWidth="1"/>
    <col min="3847" max="4092" width="9.140625" style="12"/>
    <col min="4093" max="4093" width="6.28515625" style="12" customWidth="1"/>
    <col min="4094" max="4094" width="10.7109375" style="12" bestFit="1" customWidth="1"/>
    <col min="4095" max="4095" width="34.28515625" style="12" customWidth="1"/>
    <col min="4096" max="4096" width="22.5703125" style="12" customWidth="1"/>
    <col min="4097" max="4097" width="0" style="12" hidden="1" customWidth="1"/>
    <col min="4098" max="4098" width="8.42578125" style="12" customWidth="1"/>
    <col min="4099" max="4099" width="7.7109375" style="12" customWidth="1"/>
    <col min="4100" max="4101" width="8.140625" style="12" customWidth="1"/>
    <col min="4102" max="4102" width="9.28515625" style="12" customWidth="1"/>
    <col min="4103" max="4348" width="9.140625" style="12"/>
    <col min="4349" max="4349" width="6.28515625" style="12" customWidth="1"/>
    <col min="4350" max="4350" width="10.7109375" style="12" bestFit="1" customWidth="1"/>
    <col min="4351" max="4351" width="34.28515625" style="12" customWidth="1"/>
    <col min="4352" max="4352" width="22.5703125" style="12" customWidth="1"/>
    <col min="4353" max="4353" width="0" style="12" hidden="1" customWidth="1"/>
    <col min="4354" max="4354" width="8.42578125" style="12" customWidth="1"/>
    <col min="4355" max="4355" width="7.7109375" style="12" customWidth="1"/>
    <col min="4356" max="4357" width="8.140625" style="12" customWidth="1"/>
    <col min="4358" max="4358" width="9.28515625" style="12" customWidth="1"/>
    <col min="4359" max="4604" width="9.140625" style="12"/>
    <col min="4605" max="4605" width="6.28515625" style="12" customWidth="1"/>
    <col min="4606" max="4606" width="10.7109375" style="12" bestFit="1" customWidth="1"/>
    <col min="4607" max="4607" width="34.28515625" style="12" customWidth="1"/>
    <col min="4608" max="4608" width="22.5703125" style="12" customWidth="1"/>
    <col min="4609" max="4609" width="0" style="12" hidden="1" customWidth="1"/>
    <col min="4610" max="4610" width="8.42578125" style="12" customWidth="1"/>
    <col min="4611" max="4611" width="7.7109375" style="12" customWidth="1"/>
    <col min="4612" max="4613" width="8.140625" style="12" customWidth="1"/>
    <col min="4614" max="4614" width="9.28515625" style="12" customWidth="1"/>
    <col min="4615" max="4860" width="9.140625" style="12"/>
    <col min="4861" max="4861" width="6.28515625" style="12" customWidth="1"/>
    <col min="4862" max="4862" width="10.7109375" style="12" bestFit="1" customWidth="1"/>
    <col min="4863" max="4863" width="34.28515625" style="12" customWidth="1"/>
    <col min="4864" max="4864" width="22.5703125" style="12" customWidth="1"/>
    <col min="4865" max="4865" width="0" style="12" hidden="1" customWidth="1"/>
    <col min="4866" max="4866" width="8.42578125" style="12" customWidth="1"/>
    <col min="4867" max="4867" width="7.7109375" style="12" customWidth="1"/>
    <col min="4868" max="4869" width="8.140625" style="12" customWidth="1"/>
    <col min="4870" max="4870" width="9.28515625" style="12" customWidth="1"/>
    <col min="4871" max="5116" width="9.140625" style="12"/>
    <col min="5117" max="5117" width="6.28515625" style="12" customWidth="1"/>
    <col min="5118" max="5118" width="10.7109375" style="12" bestFit="1" customWidth="1"/>
    <col min="5119" max="5119" width="34.28515625" style="12" customWidth="1"/>
    <col min="5120" max="5120" width="22.5703125" style="12" customWidth="1"/>
    <col min="5121" max="5121" width="0" style="12" hidden="1" customWidth="1"/>
    <col min="5122" max="5122" width="8.42578125" style="12" customWidth="1"/>
    <col min="5123" max="5123" width="7.7109375" style="12" customWidth="1"/>
    <col min="5124" max="5125" width="8.140625" style="12" customWidth="1"/>
    <col min="5126" max="5126" width="9.28515625" style="12" customWidth="1"/>
    <col min="5127" max="5372" width="9.140625" style="12"/>
    <col min="5373" max="5373" width="6.28515625" style="12" customWidth="1"/>
    <col min="5374" max="5374" width="10.7109375" style="12" bestFit="1" customWidth="1"/>
    <col min="5375" max="5375" width="34.28515625" style="12" customWidth="1"/>
    <col min="5376" max="5376" width="22.5703125" style="12" customWidth="1"/>
    <col min="5377" max="5377" width="0" style="12" hidden="1" customWidth="1"/>
    <col min="5378" max="5378" width="8.42578125" style="12" customWidth="1"/>
    <col min="5379" max="5379" width="7.7109375" style="12" customWidth="1"/>
    <col min="5380" max="5381" width="8.140625" style="12" customWidth="1"/>
    <col min="5382" max="5382" width="9.28515625" style="12" customWidth="1"/>
    <col min="5383" max="5628" width="9.140625" style="12"/>
    <col min="5629" max="5629" width="6.28515625" style="12" customWidth="1"/>
    <col min="5630" max="5630" width="10.7109375" style="12" bestFit="1" customWidth="1"/>
    <col min="5631" max="5631" width="34.28515625" style="12" customWidth="1"/>
    <col min="5632" max="5632" width="22.5703125" style="12" customWidth="1"/>
    <col min="5633" max="5633" width="0" style="12" hidden="1" customWidth="1"/>
    <col min="5634" max="5634" width="8.42578125" style="12" customWidth="1"/>
    <col min="5635" max="5635" width="7.7109375" style="12" customWidth="1"/>
    <col min="5636" max="5637" width="8.140625" style="12" customWidth="1"/>
    <col min="5638" max="5638" width="9.28515625" style="12" customWidth="1"/>
    <col min="5639" max="5884" width="9.140625" style="12"/>
    <col min="5885" max="5885" width="6.28515625" style="12" customWidth="1"/>
    <col min="5886" max="5886" width="10.7109375" style="12" bestFit="1" customWidth="1"/>
    <col min="5887" max="5887" width="34.28515625" style="12" customWidth="1"/>
    <col min="5888" max="5888" width="22.5703125" style="12" customWidth="1"/>
    <col min="5889" max="5889" width="0" style="12" hidden="1" customWidth="1"/>
    <col min="5890" max="5890" width="8.42578125" style="12" customWidth="1"/>
    <col min="5891" max="5891" width="7.7109375" style="12" customWidth="1"/>
    <col min="5892" max="5893" width="8.140625" style="12" customWidth="1"/>
    <col min="5894" max="5894" width="9.28515625" style="12" customWidth="1"/>
    <col min="5895" max="6140" width="9.140625" style="12"/>
    <col min="6141" max="6141" width="6.28515625" style="12" customWidth="1"/>
    <col min="6142" max="6142" width="10.7109375" style="12" bestFit="1" customWidth="1"/>
    <col min="6143" max="6143" width="34.28515625" style="12" customWidth="1"/>
    <col min="6144" max="6144" width="22.5703125" style="12" customWidth="1"/>
    <col min="6145" max="6145" width="0" style="12" hidden="1" customWidth="1"/>
    <col min="6146" max="6146" width="8.42578125" style="12" customWidth="1"/>
    <col min="6147" max="6147" width="7.7109375" style="12" customWidth="1"/>
    <col min="6148" max="6149" width="8.140625" style="12" customWidth="1"/>
    <col min="6150" max="6150" width="9.28515625" style="12" customWidth="1"/>
    <col min="6151" max="6396" width="9.140625" style="12"/>
    <col min="6397" max="6397" width="6.28515625" style="12" customWidth="1"/>
    <col min="6398" max="6398" width="10.7109375" style="12" bestFit="1" customWidth="1"/>
    <col min="6399" max="6399" width="34.28515625" style="12" customWidth="1"/>
    <col min="6400" max="6400" width="22.5703125" style="12" customWidth="1"/>
    <col min="6401" max="6401" width="0" style="12" hidden="1" customWidth="1"/>
    <col min="6402" max="6402" width="8.42578125" style="12" customWidth="1"/>
    <col min="6403" max="6403" width="7.7109375" style="12" customWidth="1"/>
    <col min="6404" max="6405" width="8.140625" style="12" customWidth="1"/>
    <col min="6406" max="6406" width="9.28515625" style="12" customWidth="1"/>
    <col min="6407" max="6652" width="9.140625" style="12"/>
    <col min="6653" max="6653" width="6.28515625" style="12" customWidth="1"/>
    <col min="6654" max="6654" width="10.7109375" style="12" bestFit="1" customWidth="1"/>
    <col min="6655" max="6655" width="34.28515625" style="12" customWidth="1"/>
    <col min="6656" max="6656" width="22.5703125" style="12" customWidth="1"/>
    <col min="6657" max="6657" width="0" style="12" hidden="1" customWidth="1"/>
    <col min="6658" max="6658" width="8.42578125" style="12" customWidth="1"/>
    <col min="6659" max="6659" width="7.7109375" style="12" customWidth="1"/>
    <col min="6660" max="6661" width="8.140625" style="12" customWidth="1"/>
    <col min="6662" max="6662" width="9.28515625" style="12" customWidth="1"/>
    <col min="6663" max="6908" width="9.140625" style="12"/>
    <col min="6909" max="6909" width="6.28515625" style="12" customWidth="1"/>
    <col min="6910" max="6910" width="10.7109375" style="12" bestFit="1" customWidth="1"/>
    <col min="6911" max="6911" width="34.28515625" style="12" customWidth="1"/>
    <col min="6912" max="6912" width="22.5703125" style="12" customWidth="1"/>
    <col min="6913" max="6913" width="0" style="12" hidden="1" customWidth="1"/>
    <col min="6914" max="6914" width="8.42578125" style="12" customWidth="1"/>
    <col min="6915" max="6915" width="7.7109375" style="12" customWidth="1"/>
    <col min="6916" max="6917" width="8.140625" style="12" customWidth="1"/>
    <col min="6918" max="6918" width="9.28515625" style="12" customWidth="1"/>
    <col min="6919" max="7164" width="9.140625" style="12"/>
    <col min="7165" max="7165" width="6.28515625" style="12" customWidth="1"/>
    <col min="7166" max="7166" width="10.7109375" style="12" bestFit="1" customWidth="1"/>
    <col min="7167" max="7167" width="34.28515625" style="12" customWidth="1"/>
    <col min="7168" max="7168" width="22.5703125" style="12" customWidth="1"/>
    <col min="7169" max="7169" width="0" style="12" hidden="1" customWidth="1"/>
    <col min="7170" max="7170" width="8.42578125" style="12" customWidth="1"/>
    <col min="7171" max="7171" width="7.7109375" style="12" customWidth="1"/>
    <col min="7172" max="7173" width="8.140625" style="12" customWidth="1"/>
    <col min="7174" max="7174" width="9.28515625" style="12" customWidth="1"/>
    <col min="7175" max="7420" width="9.140625" style="12"/>
    <col min="7421" max="7421" width="6.28515625" style="12" customWidth="1"/>
    <col min="7422" max="7422" width="10.7109375" style="12" bestFit="1" customWidth="1"/>
    <col min="7423" max="7423" width="34.28515625" style="12" customWidth="1"/>
    <col min="7424" max="7424" width="22.5703125" style="12" customWidth="1"/>
    <col min="7425" max="7425" width="0" style="12" hidden="1" customWidth="1"/>
    <col min="7426" max="7426" width="8.42578125" style="12" customWidth="1"/>
    <col min="7427" max="7427" width="7.7109375" style="12" customWidth="1"/>
    <col min="7428" max="7429" width="8.140625" style="12" customWidth="1"/>
    <col min="7430" max="7430" width="9.28515625" style="12" customWidth="1"/>
    <col min="7431" max="7676" width="9.140625" style="12"/>
    <col min="7677" max="7677" width="6.28515625" style="12" customWidth="1"/>
    <col min="7678" max="7678" width="10.7109375" style="12" bestFit="1" customWidth="1"/>
    <col min="7679" max="7679" width="34.28515625" style="12" customWidth="1"/>
    <col min="7680" max="7680" width="22.5703125" style="12" customWidth="1"/>
    <col min="7681" max="7681" width="0" style="12" hidden="1" customWidth="1"/>
    <col min="7682" max="7682" width="8.42578125" style="12" customWidth="1"/>
    <col min="7683" max="7683" width="7.7109375" style="12" customWidth="1"/>
    <col min="7684" max="7685" width="8.140625" style="12" customWidth="1"/>
    <col min="7686" max="7686" width="9.28515625" style="12" customWidth="1"/>
    <col min="7687" max="7932" width="9.140625" style="12"/>
    <col min="7933" max="7933" width="6.28515625" style="12" customWidth="1"/>
    <col min="7934" max="7934" width="10.7109375" style="12" bestFit="1" customWidth="1"/>
    <col min="7935" max="7935" width="34.28515625" style="12" customWidth="1"/>
    <col min="7936" max="7936" width="22.5703125" style="12" customWidth="1"/>
    <col min="7937" max="7937" width="0" style="12" hidden="1" customWidth="1"/>
    <col min="7938" max="7938" width="8.42578125" style="12" customWidth="1"/>
    <col min="7939" max="7939" width="7.7109375" style="12" customWidth="1"/>
    <col min="7940" max="7941" width="8.140625" style="12" customWidth="1"/>
    <col min="7942" max="7942" width="9.28515625" style="12" customWidth="1"/>
    <col min="7943" max="8188" width="9.140625" style="12"/>
    <col min="8189" max="8189" width="6.28515625" style="12" customWidth="1"/>
    <col min="8190" max="8190" width="10.7109375" style="12" bestFit="1" customWidth="1"/>
    <col min="8191" max="8191" width="34.28515625" style="12" customWidth="1"/>
    <col min="8192" max="8192" width="22.5703125" style="12" customWidth="1"/>
    <col min="8193" max="8193" width="0" style="12" hidden="1" customWidth="1"/>
    <col min="8194" max="8194" width="8.42578125" style="12" customWidth="1"/>
    <col min="8195" max="8195" width="7.7109375" style="12" customWidth="1"/>
    <col min="8196" max="8197" width="8.140625" style="12" customWidth="1"/>
    <col min="8198" max="8198" width="9.28515625" style="12" customWidth="1"/>
    <col min="8199" max="8444" width="9.140625" style="12"/>
    <col min="8445" max="8445" width="6.28515625" style="12" customWidth="1"/>
    <col min="8446" max="8446" width="10.7109375" style="12" bestFit="1" customWidth="1"/>
    <col min="8447" max="8447" width="34.28515625" style="12" customWidth="1"/>
    <col min="8448" max="8448" width="22.5703125" style="12" customWidth="1"/>
    <col min="8449" max="8449" width="0" style="12" hidden="1" customWidth="1"/>
    <col min="8450" max="8450" width="8.42578125" style="12" customWidth="1"/>
    <col min="8451" max="8451" width="7.7109375" style="12" customWidth="1"/>
    <col min="8452" max="8453" width="8.140625" style="12" customWidth="1"/>
    <col min="8454" max="8454" width="9.28515625" style="12" customWidth="1"/>
    <col min="8455" max="8700" width="9.140625" style="12"/>
    <col min="8701" max="8701" width="6.28515625" style="12" customWidth="1"/>
    <col min="8702" max="8702" width="10.7109375" style="12" bestFit="1" customWidth="1"/>
    <col min="8703" max="8703" width="34.28515625" style="12" customWidth="1"/>
    <col min="8704" max="8704" width="22.5703125" style="12" customWidth="1"/>
    <col min="8705" max="8705" width="0" style="12" hidden="1" customWidth="1"/>
    <col min="8706" max="8706" width="8.42578125" style="12" customWidth="1"/>
    <col min="8707" max="8707" width="7.7109375" style="12" customWidth="1"/>
    <col min="8708" max="8709" width="8.140625" style="12" customWidth="1"/>
    <col min="8710" max="8710" width="9.28515625" style="12" customWidth="1"/>
    <col min="8711" max="8956" width="9.140625" style="12"/>
    <col min="8957" max="8957" width="6.28515625" style="12" customWidth="1"/>
    <col min="8958" max="8958" width="10.7109375" style="12" bestFit="1" customWidth="1"/>
    <col min="8959" max="8959" width="34.28515625" style="12" customWidth="1"/>
    <col min="8960" max="8960" width="22.5703125" style="12" customWidth="1"/>
    <col min="8961" max="8961" width="0" style="12" hidden="1" customWidth="1"/>
    <col min="8962" max="8962" width="8.42578125" style="12" customWidth="1"/>
    <col min="8963" max="8963" width="7.7109375" style="12" customWidth="1"/>
    <col min="8964" max="8965" width="8.140625" style="12" customWidth="1"/>
    <col min="8966" max="8966" width="9.28515625" style="12" customWidth="1"/>
    <col min="8967" max="9212" width="9.140625" style="12"/>
    <col min="9213" max="9213" width="6.28515625" style="12" customWidth="1"/>
    <col min="9214" max="9214" width="10.7109375" style="12" bestFit="1" customWidth="1"/>
    <col min="9215" max="9215" width="34.28515625" style="12" customWidth="1"/>
    <col min="9216" max="9216" width="22.5703125" style="12" customWidth="1"/>
    <col min="9217" max="9217" width="0" style="12" hidden="1" customWidth="1"/>
    <col min="9218" max="9218" width="8.42578125" style="12" customWidth="1"/>
    <col min="9219" max="9219" width="7.7109375" style="12" customWidth="1"/>
    <col min="9220" max="9221" width="8.140625" style="12" customWidth="1"/>
    <col min="9222" max="9222" width="9.28515625" style="12" customWidth="1"/>
    <col min="9223" max="9468" width="9.140625" style="12"/>
    <col min="9469" max="9469" width="6.28515625" style="12" customWidth="1"/>
    <col min="9470" max="9470" width="10.7109375" style="12" bestFit="1" customWidth="1"/>
    <col min="9471" max="9471" width="34.28515625" style="12" customWidth="1"/>
    <col min="9472" max="9472" width="22.5703125" style="12" customWidth="1"/>
    <col min="9473" max="9473" width="0" style="12" hidden="1" customWidth="1"/>
    <col min="9474" max="9474" width="8.42578125" style="12" customWidth="1"/>
    <col min="9475" max="9475" width="7.7109375" style="12" customWidth="1"/>
    <col min="9476" max="9477" width="8.140625" style="12" customWidth="1"/>
    <col min="9478" max="9478" width="9.28515625" style="12" customWidth="1"/>
    <col min="9479" max="9724" width="9.140625" style="12"/>
    <col min="9725" max="9725" width="6.28515625" style="12" customWidth="1"/>
    <col min="9726" max="9726" width="10.7109375" style="12" bestFit="1" customWidth="1"/>
    <col min="9727" max="9727" width="34.28515625" style="12" customWidth="1"/>
    <col min="9728" max="9728" width="22.5703125" style="12" customWidth="1"/>
    <col min="9729" max="9729" width="0" style="12" hidden="1" customWidth="1"/>
    <col min="9730" max="9730" width="8.42578125" style="12" customWidth="1"/>
    <col min="9731" max="9731" width="7.7109375" style="12" customWidth="1"/>
    <col min="9732" max="9733" width="8.140625" style="12" customWidth="1"/>
    <col min="9734" max="9734" width="9.28515625" style="12" customWidth="1"/>
    <col min="9735" max="9980" width="9.140625" style="12"/>
    <col min="9981" max="9981" width="6.28515625" style="12" customWidth="1"/>
    <col min="9982" max="9982" width="10.7109375" style="12" bestFit="1" customWidth="1"/>
    <col min="9983" max="9983" width="34.28515625" style="12" customWidth="1"/>
    <col min="9984" max="9984" width="22.5703125" style="12" customWidth="1"/>
    <col min="9985" max="9985" width="0" style="12" hidden="1" customWidth="1"/>
    <col min="9986" max="9986" width="8.42578125" style="12" customWidth="1"/>
    <col min="9987" max="9987" width="7.7109375" style="12" customWidth="1"/>
    <col min="9988" max="9989" width="8.140625" style="12" customWidth="1"/>
    <col min="9990" max="9990" width="9.28515625" style="12" customWidth="1"/>
    <col min="9991" max="10236" width="9.140625" style="12"/>
    <col min="10237" max="10237" width="6.28515625" style="12" customWidth="1"/>
    <col min="10238" max="10238" width="10.7109375" style="12" bestFit="1" customWidth="1"/>
    <col min="10239" max="10239" width="34.28515625" style="12" customWidth="1"/>
    <col min="10240" max="10240" width="22.5703125" style="12" customWidth="1"/>
    <col min="10241" max="10241" width="0" style="12" hidden="1" customWidth="1"/>
    <col min="10242" max="10242" width="8.42578125" style="12" customWidth="1"/>
    <col min="10243" max="10243" width="7.7109375" style="12" customWidth="1"/>
    <col min="10244" max="10245" width="8.140625" style="12" customWidth="1"/>
    <col min="10246" max="10246" width="9.28515625" style="12" customWidth="1"/>
    <col min="10247" max="10492" width="9.140625" style="12"/>
    <col min="10493" max="10493" width="6.28515625" style="12" customWidth="1"/>
    <col min="10494" max="10494" width="10.7109375" style="12" bestFit="1" customWidth="1"/>
    <col min="10495" max="10495" width="34.28515625" style="12" customWidth="1"/>
    <col min="10496" max="10496" width="22.5703125" style="12" customWidth="1"/>
    <col min="10497" max="10497" width="0" style="12" hidden="1" customWidth="1"/>
    <col min="10498" max="10498" width="8.42578125" style="12" customWidth="1"/>
    <col min="10499" max="10499" width="7.7109375" style="12" customWidth="1"/>
    <col min="10500" max="10501" width="8.140625" style="12" customWidth="1"/>
    <col min="10502" max="10502" width="9.28515625" style="12" customWidth="1"/>
    <col min="10503" max="10748" width="9.140625" style="12"/>
    <col min="10749" max="10749" width="6.28515625" style="12" customWidth="1"/>
    <col min="10750" max="10750" width="10.7109375" style="12" bestFit="1" customWidth="1"/>
    <col min="10751" max="10751" width="34.28515625" style="12" customWidth="1"/>
    <col min="10752" max="10752" width="22.5703125" style="12" customWidth="1"/>
    <col min="10753" max="10753" width="0" style="12" hidden="1" customWidth="1"/>
    <col min="10754" max="10754" width="8.42578125" style="12" customWidth="1"/>
    <col min="10755" max="10755" width="7.7109375" style="12" customWidth="1"/>
    <col min="10756" max="10757" width="8.140625" style="12" customWidth="1"/>
    <col min="10758" max="10758" width="9.28515625" style="12" customWidth="1"/>
    <col min="10759" max="11004" width="9.140625" style="12"/>
    <col min="11005" max="11005" width="6.28515625" style="12" customWidth="1"/>
    <col min="11006" max="11006" width="10.7109375" style="12" bestFit="1" customWidth="1"/>
    <col min="11007" max="11007" width="34.28515625" style="12" customWidth="1"/>
    <col min="11008" max="11008" width="22.5703125" style="12" customWidth="1"/>
    <col min="11009" max="11009" width="0" style="12" hidden="1" customWidth="1"/>
    <col min="11010" max="11010" width="8.42578125" style="12" customWidth="1"/>
    <col min="11011" max="11011" width="7.7109375" style="12" customWidth="1"/>
    <col min="11012" max="11013" width="8.140625" style="12" customWidth="1"/>
    <col min="11014" max="11014" width="9.28515625" style="12" customWidth="1"/>
    <col min="11015" max="11260" width="9.140625" style="12"/>
    <col min="11261" max="11261" width="6.28515625" style="12" customWidth="1"/>
    <col min="11262" max="11262" width="10.7109375" style="12" bestFit="1" customWidth="1"/>
    <col min="11263" max="11263" width="34.28515625" style="12" customWidth="1"/>
    <col min="11264" max="11264" width="22.5703125" style="12" customWidth="1"/>
    <col min="11265" max="11265" width="0" style="12" hidden="1" customWidth="1"/>
    <col min="11266" max="11266" width="8.42578125" style="12" customWidth="1"/>
    <col min="11267" max="11267" width="7.7109375" style="12" customWidth="1"/>
    <col min="11268" max="11269" width="8.140625" style="12" customWidth="1"/>
    <col min="11270" max="11270" width="9.28515625" style="12" customWidth="1"/>
    <col min="11271" max="11516" width="9.140625" style="12"/>
    <col min="11517" max="11517" width="6.28515625" style="12" customWidth="1"/>
    <col min="11518" max="11518" width="10.7109375" style="12" bestFit="1" customWidth="1"/>
    <col min="11519" max="11519" width="34.28515625" style="12" customWidth="1"/>
    <col min="11520" max="11520" width="22.5703125" style="12" customWidth="1"/>
    <col min="11521" max="11521" width="0" style="12" hidden="1" customWidth="1"/>
    <col min="11522" max="11522" width="8.42578125" style="12" customWidth="1"/>
    <col min="11523" max="11523" width="7.7109375" style="12" customWidth="1"/>
    <col min="11524" max="11525" width="8.140625" style="12" customWidth="1"/>
    <col min="11526" max="11526" width="9.28515625" style="12" customWidth="1"/>
    <col min="11527" max="11772" width="9.140625" style="12"/>
    <col min="11773" max="11773" width="6.28515625" style="12" customWidth="1"/>
    <col min="11774" max="11774" width="10.7109375" style="12" bestFit="1" customWidth="1"/>
    <col min="11775" max="11775" width="34.28515625" style="12" customWidth="1"/>
    <col min="11776" max="11776" width="22.5703125" style="12" customWidth="1"/>
    <col min="11777" max="11777" width="0" style="12" hidden="1" customWidth="1"/>
    <col min="11778" max="11778" width="8.42578125" style="12" customWidth="1"/>
    <col min="11779" max="11779" width="7.7109375" style="12" customWidth="1"/>
    <col min="11780" max="11781" width="8.140625" style="12" customWidth="1"/>
    <col min="11782" max="11782" width="9.28515625" style="12" customWidth="1"/>
    <col min="11783" max="12028" width="9.140625" style="12"/>
    <col min="12029" max="12029" width="6.28515625" style="12" customWidth="1"/>
    <col min="12030" max="12030" width="10.7109375" style="12" bestFit="1" customWidth="1"/>
    <col min="12031" max="12031" width="34.28515625" style="12" customWidth="1"/>
    <col min="12032" max="12032" width="22.5703125" style="12" customWidth="1"/>
    <col min="12033" max="12033" width="0" style="12" hidden="1" customWidth="1"/>
    <col min="12034" max="12034" width="8.42578125" style="12" customWidth="1"/>
    <col min="12035" max="12035" width="7.7109375" style="12" customWidth="1"/>
    <col min="12036" max="12037" width="8.140625" style="12" customWidth="1"/>
    <col min="12038" max="12038" width="9.28515625" style="12" customWidth="1"/>
    <col min="12039" max="12284" width="9.140625" style="12"/>
    <col min="12285" max="12285" width="6.28515625" style="12" customWidth="1"/>
    <col min="12286" max="12286" width="10.7109375" style="12" bestFit="1" customWidth="1"/>
    <col min="12287" max="12287" width="34.28515625" style="12" customWidth="1"/>
    <col min="12288" max="12288" width="22.5703125" style="12" customWidth="1"/>
    <col min="12289" max="12289" width="0" style="12" hidden="1" customWidth="1"/>
    <col min="12290" max="12290" width="8.42578125" style="12" customWidth="1"/>
    <col min="12291" max="12291" width="7.7109375" style="12" customWidth="1"/>
    <col min="12292" max="12293" width="8.140625" style="12" customWidth="1"/>
    <col min="12294" max="12294" width="9.28515625" style="12" customWidth="1"/>
    <col min="12295" max="12540" width="9.140625" style="12"/>
    <col min="12541" max="12541" width="6.28515625" style="12" customWidth="1"/>
    <col min="12542" max="12542" width="10.7109375" style="12" bestFit="1" customWidth="1"/>
    <col min="12543" max="12543" width="34.28515625" style="12" customWidth="1"/>
    <col min="12544" max="12544" width="22.5703125" style="12" customWidth="1"/>
    <col min="12545" max="12545" width="0" style="12" hidden="1" customWidth="1"/>
    <col min="12546" max="12546" width="8.42578125" style="12" customWidth="1"/>
    <col min="12547" max="12547" width="7.7109375" style="12" customWidth="1"/>
    <col min="12548" max="12549" width="8.140625" style="12" customWidth="1"/>
    <col min="12550" max="12550" width="9.28515625" style="12" customWidth="1"/>
    <col min="12551" max="12796" width="9.140625" style="12"/>
    <col min="12797" max="12797" width="6.28515625" style="12" customWidth="1"/>
    <col min="12798" max="12798" width="10.7109375" style="12" bestFit="1" customWidth="1"/>
    <col min="12799" max="12799" width="34.28515625" style="12" customWidth="1"/>
    <col min="12800" max="12800" width="22.5703125" style="12" customWidth="1"/>
    <col min="12801" max="12801" width="0" style="12" hidden="1" customWidth="1"/>
    <col min="12802" max="12802" width="8.42578125" style="12" customWidth="1"/>
    <col min="12803" max="12803" width="7.7109375" style="12" customWidth="1"/>
    <col min="12804" max="12805" width="8.140625" style="12" customWidth="1"/>
    <col min="12806" max="12806" width="9.28515625" style="12" customWidth="1"/>
    <col min="12807" max="13052" width="9.140625" style="12"/>
    <col min="13053" max="13053" width="6.28515625" style="12" customWidth="1"/>
    <col min="13054" max="13054" width="10.7109375" style="12" bestFit="1" customWidth="1"/>
    <col min="13055" max="13055" width="34.28515625" style="12" customWidth="1"/>
    <col min="13056" max="13056" width="22.5703125" style="12" customWidth="1"/>
    <col min="13057" max="13057" width="0" style="12" hidden="1" customWidth="1"/>
    <col min="13058" max="13058" width="8.42578125" style="12" customWidth="1"/>
    <col min="13059" max="13059" width="7.7109375" style="12" customWidth="1"/>
    <col min="13060" max="13061" width="8.140625" style="12" customWidth="1"/>
    <col min="13062" max="13062" width="9.28515625" style="12" customWidth="1"/>
    <col min="13063" max="13308" width="9.140625" style="12"/>
    <col min="13309" max="13309" width="6.28515625" style="12" customWidth="1"/>
    <col min="13310" max="13310" width="10.7109375" style="12" bestFit="1" customWidth="1"/>
    <col min="13311" max="13311" width="34.28515625" style="12" customWidth="1"/>
    <col min="13312" max="13312" width="22.5703125" style="12" customWidth="1"/>
    <col min="13313" max="13313" width="0" style="12" hidden="1" customWidth="1"/>
    <col min="13314" max="13314" width="8.42578125" style="12" customWidth="1"/>
    <col min="13315" max="13315" width="7.7109375" style="12" customWidth="1"/>
    <col min="13316" max="13317" width="8.140625" style="12" customWidth="1"/>
    <col min="13318" max="13318" width="9.28515625" style="12" customWidth="1"/>
    <col min="13319" max="13564" width="9.140625" style="12"/>
    <col min="13565" max="13565" width="6.28515625" style="12" customWidth="1"/>
    <col min="13566" max="13566" width="10.7109375" style="12" bestFit="1" customWidth="1"/>
    <col min="13567" max="13567" width="34.28515625" style="12" customWidth="1"/>
    <col min="13568" max="13568" width="22.5703125" style="12" customWidth="1"/>
    <col min="13569" max="13569" width="0" style="12" hidden="1" customWidth="1"/>
    <col min="13570" max="13570" width="8.42578125" style="12" customWidth="1"/>
    <col min="13571" max="13571" width="7.7109375" style="12" customWidth="1"/>
    <col min="13572" max="13573" width="8.140625" style="12" customWidth="1"/>
    <col min="13574" max="13574" width="9.28515625" style="12" customWidth="1"/>
    <col min="13575" max="13820" width="9.140625" style="12"/>
    <col min="13821" max="13821" width="6.28515625" style="12" customWidth="1"/>
    <col min="13822" max="13822" width="10.7109375" style="12" bestFit="1" customWidth="1"/>
    <col min="13823" max="13823" width="34.28515625" style="12" customWidth="1"/>
    <col min="13824" max="13824" width="22.5703125" style="12" customWidth="1"/>
    <col min="13825" max="13825" width="0" style="12" hidden="1" customWidth="1"/>
    <col min="13826" max="13826" width="8.42578125" style="12" customWidth="1"/>
    <col min="13827" max="13827" width="7.7109375" style="12" customWidth="1"/>
    <col min="13828" max="13829" width="8.140625" style="12" customWidth="1"/>
    <col min="13830" max="13830" width="9.28515625" style="12" customWidth="1"/>
    <col min="13831" max="14076" width="9.140625" style="12"/>
    <col min="14077" max="14077" width="6.28515625" style="12" customWidth="1"/>
    <col min="14078" max="14078" width="10.7109375" style="12" bestFit="1" customWidth="1"/>
    <col min="14079" max="14079" width="34.28515625" style="12" customWidth="1"/>
    <col min="14080" max="14080" width="22.5703125" style="12" customWidth="1"/>
    <col min="14081" max="14081" width="0" style="12" hidden="1" customWidth="1"/>
    <col min="14082" max="14082" width="8.42578125" style="12" customWidth="1"/>
    <col min="14083" max="14083" width="7.7109375" style="12" customWidth="1"/>
    <col min="14084" max="14085" width="8.140625" style="12" customWidth="1"/>
    <col min="14086" max="14086" width="9.28515625" style="12" customWidth="1"/>
    <col min="14087" max="14332" width="9.140625" style="12"/>
    <col min="14333" max="14333" width="6.28515625" style="12" customWidth="1"/>
    <col min="14334" max="14334" width="10.7109375" style="12" bestFit="1" customWidth="1"/>
    <col min="14335" max="14335" width="34.28515625" style="12" customWidth="1"/>
    <col min="14336" max="14336" width="22.5703125" style="12" customWidth="1"/>
    <col min="14337" max="14337" width="0" style="12" hidden="1" customWidth="1"/>
    <col min="14338" max="14338" width="8.42578125" style="12" customWidth="1"/>
    <col min="14339" max="14339" width="7.7109375" style="12" customWidth="1"/>
    <col min="14340" max="14341" width="8.140625" style="12" customWidth="1"/>
    <col min="14342" max="14342" width="9.28515625" style="12" customWidth="1"/>
    <col min="14343" max="14588" width="9.140625" style="12"/>
    <col min="14589" max="14589" width="6.28515625" style="12" customWidth="1"/>
    <col min="14590" max="14590" width="10.7109375" style="12" bestFit="1" customWidth="1"/>
    <col min="14591" max="14591" width="34.28515625" style="12" customWidth="1"/>
    <col min="14592" max="14592" width="22.5703125" style="12" customWidth="1"/>
    <col min="14593" max="14593" width="0" style="12" hidden="1" customWidth="1"/>
    <col min="14594" max="14594" width="8.42578125" style="12" customWidth="1"/>
    <col min="14595" max="14595" width="7.7109375" style="12" customWidth="1"/>
    <col min="14596" max="14597" width="8.140625" style="12" customWidth="1"/>
    <col min="14598" max="14598" width="9.28515625" style="12" customWidth="1"/>
    <col min="14599" max="14844" width="9.140625" style="12"/>
    <col min="14845" max="14845" width="6.28515625" style="12" customWidth="1"/>
    <col min="14846" max="14846" width="10.7109375" style="12" bestFit="1" customWidth="1"/>
    <col min="14847" max="14847" width="34.28515625" style="12" customWidth="1"/>
    <col min="14848" max="14848" width="22.5703125" style="12" customWidth="1"/>
    <col min="14849" max="14849" width="0" style="12" hidden="1" customWidth="1"/>
    <col min="14850" max="14850" width="8.42578125" style="12" customWidth="1"/>
    <col min="14851" max="14851" width="7.7109375" style="12" customWidth="1"/>
    <col min="14852" max="14853" width="8.140625" style="12" customWidth="1"/>
    <col min="14854" max="14854" width="9.28515625" style="12" customWidth="1"/>
    <col min="14855" max="15100" width="9.140625" style="12"/>
    <col min="15101" max="15101" width="6.28515625" style="12" customWidth="1"/>
    <col min="15102" max="15102" width="10.7109375" style="12" bestFit="1" customWidth="1"/>
    <col min="15103" max="15103" width="34.28515625" style="12" customWidth="1"/>
    <col min="15104" max="15104" width="22.5703125" style="12" customWidth="1"/>
    <col min="15105" max="15105" width="0" style="12" hidden="1" customWidth="1"/>
    <col min="15106" max="15106" width="8.42578125" style="12" customWidth="1"/>
    <col min="15107" max="15107" width="7.7109375" style="12" customWidth="1"/>
    <col min="15108" max="15109" width="8.140625" style="12" customWidth="1"/>
    <col min="15110" max="15110" width="9.28515625" style="12" customWidth="1"/>
    <col min="15111" max="15356" width="9.140625" style="12"/>
    <col min="15357" max="15357" width="6.28515625" style="12" customWidth="1"/>
    <col min="15358" max="15358" width="10.7109375" style="12" bestFit="1" customWidth="1"/>
    <col min="15359" max="15359" width="34.28515625" style="12" customWidth="1"/>
    <col min="15360" max="15360" width="22.5703125" style="12" customWidth="1"/>
    <col min="15361" max="15361" width="0" style="12" hidden="1" customWidth="1"/>
    <col min="15362" max="15362" width="8.42578125" style="12" customWidth="1"/>
    <col min="15363" max="15363" width="7.7109375" style="12" customWidth="1"/>
    <col min="15364" max="15365" width="8.140625" style="12" customWidth="1"/>
    <col min="15366" max="15366" width="9.28515625" style="12" customWidth="1"/>
    <col min="15367" max="15612" width="9.140625" style="12"/>
    <col min="15613" max="15613" width="6.28515625" style="12" customWidth="1"/>
    <col min="15614" max="15614" width="10.7109375" style="12" bestFit="1" customWidth="1"/>
    <col min="15615" max="15615" width="34.28515625" style="12" customWidth="1"/>
    <col min="15616" max="15616" width="22.5703125" style="12" customWidth="1"/>
    <col min="15617" max="15617" width="0" style="12" hidden="1" customWidth="1"/>
    <col min="15618" max="15618" width="8.42578125" style="12" customWidth="1"/>
    <col min="15619" max="15619" width="7.7109375" style="12" customWidth="1"/>
    <col min="15620" max="15621" width="8.140625" style="12" customWidth="1"/>
    <col min="15622" max="15622" width="9.28515625" style="12" customWidth="1"/>
    <col min="15623" max="15868" width="9.140625" style="12"/>
    <col min="15869" max="15869" width="6.28515625" style="12" customWidth="1"/>
    <col min="15870" max="15870" width="10.7109375" style="12" bestFit="1" customWidth="1"/>
    <col min="15871" max="15871" width="34.28515625" style="12" customWidth="1"/>
    <col min="15872" max="15872" width="22.5703125" style="12" customWidth="1"/>
    <col min="15873" max="15873" width="0" style="12" hidden="1" customWidth="1"/>
    <col min="15874" max="15874" width="8.42578125" style="12" customWidth="1"/>
    <col min="15875" max="15875" width="7.7109375" style="12" customWidth="1"/>
    <col min="15876" max="15877" width="8.140625" style="12" customWidth="1"/>
    <col min="15878" max="15878" width="9.28515625" style="12" customWidth="1"/>
    <col min="15879" max="16124" width="9.140625" style="12"/>
    <col min="16125" max="16125" width="6.28515625" style="12" customWidth="1"/>
    <col min="16126" max="16126" width="10.7109375" style="12" bestFit="1" customWidth="1"/>
    <col min="16127" max="16127" width="34.28515625" style="12" customWidth="1"/>
    <col min="16128" max="16128" width="22.5703125" style="12" customWidth="1"/>
    <col min="16129" max="16129" width="0" style="12" hidden="1" customWidth="1"/>
    <col min="16130" max="16130" width="8.42578125" style="12" customWidth="1"/>
    <col min="16131" max="16131" width="7.7109375" style="12" customWidth="1"/>
    <col min="16132" max="16133" width="8.140625" style="12" customWidth="1"/>
    <col min="16134" max="16134" width="9.28515625" style="12" customWidth="1"/>
    <col min="16135" max="16384" width="9.140625" style="12"/>
  </cols>
  <sheetData>
    <row r="1" spans="1:7" ht="55.5" customHeight="1">
      <c r="A1" s="259" t="s">
        <v>377</v>
      </c>
      <c r="B1" s="259"/>
      <c r="C1" s="259"/>
      <c r="D1" s="259"/>
      <c r="E1" s="259"/>
    </row>
    <row r="2" spans="1:7" ht="6.75" customHeight="1"/>
    <row r="3" spans="1:7" ht="42.75" customHeight="1">
      <c r="A3" s="260" t="s">
        <v>0</v>
      </c>
      <c r="B3" s="262" t="s">
        <v>69</v>
      </c>
      <c r="C3" s="264" t="s">
        <v>70</v>
      </c>
      <c r="D3" s="264" t="s">
        <v>59</v>
      </c>
      <c r="E3" s="254" t="s">
        <v>68</v>
      </c>
      <c r="F3" s="255"/>
    </row>
    <row r="4" spans="1:7" ht="79.5" customHeight="1">
      <c r="A4" s="261"/>
      <c r="B4" s="263"/>
      <c r="C4" s="261"/>
      <c r="D4" s="265"/>
      <c r="E4" s="17" t="s">
        <v>71</v>
      </c>
      <c r="F4" s="17" t="s">
        <v>9</v>
      </c>
    </row>
    <row r="5" spans="1:7" ht="27.75" customHeight="1">
      <c r="A5" s="256" t="s">
        <v>132</v>
      </c>
      <c r="B5" s="257"/>
      <c r="C5" s="257"/>
      <c r="D5" s="257"/>
      <c r="E5" s="257"/>
      <c r="F5" s="258"/>
    </row>
    <row r="6" spans="1:7" ht="35.25" customHeight="1">
      <c r="A6" s="1">
        <v>1</v>
      </c>
      <c r="B6" s="15" t="s">
        <v>111</v>
      </c>
      <c r="C6" s="1" t="s">
        <v>73</v>
      </c>
      <c r="D6" s="1">
        <v>0.91500000000000004</v>
      </c>
      <c r="E6" s="14"/>
      <c r="F6" s="4"/>
    </row>
    <row r="7" spans="1:7" ht="33.75" customHeight="1">
      <c r="A7" s="1">
        <v>2</v>
      </c>
      <c r="B7" s="15" t="s">
        <v>112</v>
      </c>
      <c r="C7" s="1" t="s">
        <v>73</v>
      </c>
      <c r="D7" s="1">
        <v>0.95</v>
      </c>
      <c r="E7" s="14"/>
      <c r="F7" s="4"/>
      <c r="G7" s="74"/>
    </row>
    <row r="8" spans="1:7" ht="36.75" customHeight="1">
      <c r="A8" s="1">
        <v>3</v>
      </c>
      <c r="B8" s="15" t="s">
        <v>113</v>
      </c>
      <c r="C8" s="1" t="s">
        <v>73</v>
      </c>
      <c r="D8" s="1">
        <v>1.25</v>
      </c>
      <c r="E8" s="14"/>
      <c r="F8" s="4"/>
      <c r="G8" s="74"/>
    </row>
    <row r="9" spans="1:7" ht="39" customHeight="1">
      <c r="A9" s="1">
        <v>4</v>
      </c>
      <c r="B9" s="15" t="s">
        <v>332</v>
      </c>
      <c r="C9" s="1" t="s">
        <v>335</v>
      </c>
      <c r="D9" s="1">
        <v>2.3E-2</v>
      </c>
      <c r="E9" s="14"/>
      <c r="F9" s="4"/>
      <c r="G9" s="74"/>
    </row>
    <row r="10" spans="1:7" ht="20.25" customHeight="1">
      <c r="A10" s="1">
        <v>5</v>
      </c>
      <c r="B10" s="15" t="s">
        <v>114</v>
      </c>
      <c r="C10" s="1" t="s">
        <v>28</v>
      </c>
      <c r="D10" s="1">
        <v>5</v>
      </c>
      <c r="E10" s="14"/>
      <c r="F10" s="4"/>
      <c r="G10" s="74"/>
    </row>
    <row r="11" spans="1:7" s="219" customFormat="1" ht="20.25" customHeight="1">
      <c r="A11" s="2"/>
      <c r="B11" s="13" t="s">
        <v>354</v>
      </c>
      <c r="C11" s="2" t="s">
        <v>28</v>
      </c>
      <c r="D11" s="2">
        <v>5</v>
      </c>
      <c r="E11" s="14"/>
      <c r="F11" s="6"/>
    </row>
    <row r="12" spans="1:7" s="219" customFormat="1" ht="20.25" customHeight="1">
      <c r="A12" s="2"/>
      <c r="B12" s="13" t="s">
        <v>355</v>
      </c>
      <c r="C12" s="2" t="s">
        <v>28</v>
      </c>
      <c r="D12" s="2">
        <v>5</v>
      </c>
      <c r="E12" s="14"/>
      <c r="F12" s="6"/>
    </row>
    <row r="13" spans="1:7" s="219" customFormat="1" ht="20.25" customHeight="1">
      <c r="A13" s="2"/>
      <c r="B13" s="13" t="s">
        <v>356</v>
      </c>
      <c r="C13" s="2" t="s">
        <v>28</v>
      </c>
      <c r="D13" s="2">
        <v>5</v>
      </c>
      <c r="E13" s="14"/>
      <c r="F13" s="6"/>
    </row>
    <row r="14" spans="1:7" s="219" customFormat="1" ht="20.25" customHeight="1">
      <c r="A14" s="2"/>
      <c r="B14" s="13" t="s">
        <v>357</v>
      </c>
      <c r="C14" s="2" t="s">
        <v>28</v>
      </c>
      <c r="D14" s="2">
        <v>5</v>
      </c>
      <c r="E14" s="14"/>
      <c r="F14" s="6"/>
    </row>
    <row r="15" spans="1:7" ht="19.5" customHeight="1">
      <c r="A15" s="1">
        <v>6</v>
      </c>
      <c r="B15" s="15" t="s">
        <v>115</v>
      </c>
      <c r="C15" s="1" t="s">
        <v>28</v>
      </c>
      <c r="D15" s="1">
        <v>25</v>
      </c>
      <c r="E15" s="14"/>
      <c r="F15" s="4"/>
      <c r="G15" s="74"/>
    </row>
    <row r="16" spans="1:7" ht="22.5" customHeight="1">
      <c r="A16" s="1">
        <v>7</v>
      </c>
      <c r="B16" s="15" t="s">
        <v>116</v>
      </c>
      <c r="C16" s="1" t="s">
        <v>103</v>
      </c>
      <c r="D16" s="1">
        <v>0.5</v>
      </c>
      <c r="E16" s="14"/>
      <c r="F16" s="4"/>
      <c r="G16" s="74"/>
    </row>
    <row r="17" spans="1:7" ht="16.5" customHeight="1">
      <c r="A17" s="1">
        <v>8</v>
      </c>
      <c r="B17" s="15" t="s">
        <v>117</v>
      </c>
      <c r="C17" s="20" t="s">
        <v>28</v>
      </c>
      <c r="D17" s="1">
        <v>2</v>
      </c>
      <c r="E17" s="14"/>
      <c r="F17" s="4"/>
      <c r="G17" s="74"/>
    </row>
    <row r="18" spans="1:7" ht="24" customHeight="1">
      <c r="A18" s="1">
        <v>9</v>
      </c>
      <c r="B18" s="15" t="s">
        <v>118</v>
      </c>
      <c r="C18" s="20" t="s">
        <v>28</v>
      </c>
      <c r="D18" s="1">
        <v>5</v>
      </c>
      <c r="E18" s="14"/>
      <c r="F18" s="4"/>
      <c r="G18" s="74"/>
    </row>
    <row r="19" spans="1:7" ht="32.25" customHeight="1">
      <c r="A19" s="1">
        <v>10</v>
      </c>
      <c r="B19" s="15" t="s">
        <v>119</v>
      </c>
      <c r="C19" s="20" t="s">
        <v>28</v>
      </c>
      <c r="D19" s="1">
        <v>4</v>
      </c>
      <c r="E19" s="14"/>
      <c r="F19" s="4"/>
      <c r="G19" s="74"/>
    </row>
    <row r="20" spans="1:7" ht="24" customHeight="1">
      <c r="A20" s="1">
        <v>11</v>
      </c>
      <c r="B20" s="15" t="s">
        <v>333</v>
      </c>
      <c r="C20" s="1" t="s">
        <v>28</v>
      </c>
      <c r="D20" s="1">
        <v>100</v>
      </c>
      <c r="E20" s="14"/>
      <c r="F20" s="4"/>
      <c r="G20" s="74"/>
    </row>
    <row r="21" spans="1:7" ht="23.25" customHeight="1">
      <c r="A21" s="1">
        <v>12</v>
      </c>
      <c r="B21" s="15" t="s">
        <v>120</v>
      </c>
      <c r="C21" s="1" t="s">
        <v>103</v>
      </c>
      <c r="D21" s="1">
        <v>0.7</v>
      </c>
      <c r="E21" s="14"/>
      <c r="F21" s="4"/>
      <c r="G21" s="74"/>
    </row>
    <row r="22" spans="1:7" ht="21" customHeight="1">
      <c r="A22" s="1">
        <v>13</v>
      </c>
      <c r="B22" s="15" t="s">
        <v>121</v>
      </c>
      <c r="C22" s="1" t="s">
        <v>103</v>
      </c>
      <c r="D22" s="1">
        <v>0.8</v>
      </c>
      <c r="E22" s="14"/>
      <c r="F22" s="4"/>
      <c r="G22" s="74"/>
    </row>
    <row r="23" spans="1:7" ht="21" customHeight="1">
      <c r="A23" s="1">
        <v>14</v>
      </c>
      <c r="B23" s="15" t="s">
        <v>122</v>
      </c>
      <c r="C23" s="1" t="s">
        <v>103</v>
      </c>
      <c r="D23" s="1">
        <v>0.3</v>
      </c>
      <c r="E23" s="14"/>
      <c r="F23" s="4"/>
      <c r="G23" s="74"/>
    </row>
    <row r="24" spans="1:7" ht="21.75" customHeight="1">
      <c r="A24" s="1">
        <v>15</v>
      </c>
      <c r="B24" s="15" t="s">
        <v>123</v>
      </c>
      <c r="C24" s="1" t="s">
        <v>103</v>
      </c>
      <c r="D24" s="1">
        <v>0.4</v>
      </c>
      <c r="E24" s="14"/>
      <c r="F24" s="4"/>
      <c r="G24" s="74"/>
    </row>
    <row r="25" spans="1:7" ht="21.75" customHeight="1">
      <c r="A25" s="1">
        <v>16</v>
      </c>
      <c r="B25" s="15" t="s">
        <v>124</v>
      </c>
      <c r="C25" s="1" t="s">
        <v>103</v>
      </c>
      <c r="D25" s="1">
        <v>1.6</v>
      </c>
      <c r="E25" s="14"/>
      <c r="F25" s="4"/>
      <c r="G25" s="74"/>
    </row>
    <row r="26" spans="1:7" ht="25.5" customHeight="1">
      <c r="A26" s="1">
        <v>17</v>
      </c>
      <c r="B26" s="15" t="s">
        <v>125</v>
      </c>
      <c r="C26" s="1" t="s">
        <v>103</v>
      </c>
      <c r="D26" s="1">
        <v>1.9</v>
      </c>
      <c r="E26" s="14"/>
      <c r="F26" s="4"/>
      <c r="G26" s="74"/>
    </row>
    <row r="27" spans="1:7" ht="18.75" customHeight="1">
      <c r="A27" s="1">
        <v>18</v>
      </c>
      <c r="B27" s="15" t="s">
        <v>126</v>
      </c>
      <c r="C27" s="1" t="s">
        <v>103</v>
      </c>
      <c r="D27" s="1">
        <v>2.4</v>
      </c>
      <c r="E27" s="14"/>
      <c r="F27" s="4"/>
      <c r="G27" s="74"/>
    </row>
    <row r="28" spans="1:7" ht="20.25" customHeight="1">
      <c r="A28" s="1">
        <v>19</v>
      </c>
      <c r="B28" s="15" t="s">
        <v>168</v>
      </c>
      <c r="C28" s="1" t="s">
        <v>103</v>
      </c>
      <c r="D28" s="1">
        <v>0.4</v>
      </c>
      <c r="E28" s="14"/>
      <c r="F28" s="4"/>
      <c r="G28" s="74"/>
    </row>
    <row r="29" spans="1:7" ht="21" customHeight="1">
      <c r="A29" s="1">
        <v>20</v>
      </c>
      <c r="B29" s="15" t="s">
        <v>169</v>
      </c>
      <c r="C29" s="1" t="s">
        <v>103</v>
      </c>
      <c r="D29" s="1">
        <v>0.5</v>
      </c>
      <c r="E29" s="14"/>
      <c r="F29" s="4"/>
      <c r="G29" s="74"/>
    </row>
    <row r="30" spans="1:7" ht="24.75" customHeight="1">
      <c r="A30" s="1">
        <v>20</v>
      </c>
      <c r="B30" s="15" t="s">
        <v>170</v>
      </c>
      <c r="C30" s="1" t="s">
        <v>73</v>
      </c>
      <c r="D30" s="1">
        <v>0.13</v>
      </c>
      <c r="E30" s="14"/>
      <c r="F30" s="4"/>
      <c r="G30" s="74"/>
    </row>
    <row r="31" spans="1:7" ht="31.5" customHeight="1">
      <c r="A31" s="1">
        <v>21</v>
      </c>
      <c r="B31" s="15" t="s">
        <v>133</v>
      </c>
      <c r="C31" s="1" t="s">
        <v>73</v>
      </c>
      <c r="D31" s="1">
        <v>3.01</v>
      </c>
      <c r="E31" s="14"/>
      <c r="F31" s="4"/>
      <c r="G31" s="74"/>
    </row>
    <row r="32" spans="1:7" ht="33.75" customHeight="1">
      <c r="A32" s="1">
        <v>22</v>
      </c>
      <c r="B32" s="15" t="s">
        <v>172</v>
      </c>
      <c r="C32" s="1" t="s">
        <v>171</v>
      </c>
      <c r="D32" s="1">
        <v>0.17</v>
      </c>
      <c r="E32" s="14"/>
      <c r="F32" s="4"/>
      <c r="G32" s="74"/>
    </row>
    <row r="33" spans="1:7" ht="18" customHeight="1">
      <c r="A33" s="1">
        <v>23</v>
      </c>
      <c r="B33" s="15" t="s">
        <v>173</v>
      </c>
      <c r="C33" s="1" t="s">
        <v>171</v>
      </c>
      <c r="D33" s="1">
        <v>0.12</v>
      </c>
      <c r="E33" s="14"/>
      <c r="F33" s="4"/>
      <c r="G33" s="74"/>
    </row>
    <row r="34" spans="1:7" ht="26.25" customHeight="1">
      <c r="A34" s="1">
        <v>24</v>
      </c>
      <c r="B34" s="15" t="s">
        <v>135</v>
      </c>
      <c r="C34" s="1" t="s">
        <v>28</v>
      </c>
      <c r="D34" s="1">
        <v>1</v>
      </c>
      <c r="E34" s="14"/>
      <c r="F34" s="4"/>
      <c r="G34" s="74"/>
    </row>
    <row r="35" spans="1:7" ht="20.100000000000001" customHeight="1">
      <c r="A35" s="1"/>
      <c r="B35" s="10" t="s">
        <v>96</v>
      </c>
      <c r="C35" s="2"/>
      <c r="D35" s="3"/>
      <c r="E35" s="3"/>
      <c r="F35" s="4"/>
    </row>
    <row r="36" spans="1:7" ht="20.100000000000001" customHeight="1">
      <c r="A36" s="2"/>
      <c r="B36" s="10" t="s">
        <v>97</v>
      </c>
      <c r="C36" s="2"/>
      <c r="D36" s="14"/>
      <c r="E36" s="14"/>
      <c r="F36" s="4"/>
    </row>
    <row r="37" spans="1:7" ht="20.100000000000001" customHeight="1">
      <c r="A37" s="2"/>
      <c r="B37" s="10" t="s">
        <v>96</v>
      </c>
      <c r="C37" s="2"/>
      <c r="D37" s="14"/>
      <c r="E37" s="14"/>
      <c r="F37" s="4"/>
    </row>
    <row r="38" spans="1:7" ht="20.100000000000001" customHeight="1">
      <c r="A38" s="2"/>
      <c r="B38" s="10" t="s">
        <v>60</v>
      </c>
      <c r="C38" s="2"/>
      <c r="D38" s="14"/>
      <c r="E38" s="14"/>
      <c r="F38" s="4"/>
    </row>
    <row r="39" spans="1:7" ht="20.100000000000001" customHeight="1">
      <c r="A39" s="2"/>
      <c r="B39" s="10" t="s">
        <v>96</v>
      </c>
      <c r="C39" s="2"/>
      <c r="D39" s="14"/>
      <c r="E39" s="14"/>
      <c r="F39" s="4"/>
    </row>
    <row r="40" spans="1:7" s="242" customFormat="1" ht="22.5" customHeight="1">
      <c r="A40" s="1"/>
      <c r="B40" s="10" t="s">
        <v>350</v>
      </c>
      <c r="C40" s="227">
        <v>0.05</v>
      </c>
      <c r="D40" s="1"/>
      <c r="E40" s="1"/>
      <c r="F40" s="1"/>
    </row>
    <row r="41" spans="1:7" s="242" customFormat="1">
      <c r="A41" s="1"/>
      <c r="B41" s="10" t="s">
        <v>2</v>
      </c>
      <c r="C41" s="1"/>
      <c r="D41" s="1"/>
      <c r="E41" s="1"/>
      <c r="F41" s="1"/>
    </row>
    <row r="42" spans="1:7" s="242" customFormat="1" ht="16.5" customHeight="1">
      <c r="A42" s="1"/>
      <c r="B42" s="10" t="s">
        <v>352</v>
      </c>
      <c r="C42" s="227">
        <v>0.18</v>
      </c>
      <c r="D42" s="1"/>
      <c r="E42" s="1"/>
      <c r="F42" s="1"/>
    </row>
    <row r="43" spans="1:7" s="242" customFormat="1" ht="16.5" customHeight="1">
      <c r="A43" s="1"/>
      <c r="B43" s="10" t="s">
        <v>358</v>
      </c>
      <c r="C43" s="1"/>
      <c r="D43" s="1"/>
      <c r="E43" s="1"/>
      <c r="F43" s="1"/>
    </row>
    <row r="44" spans="1:7">
      <c r="A44" s="2"/>
      <c r="B44" s="11"/>
      <c r="C44" s="2"/>
      <c r="D44" s="2"/>
      <c r="E44" s="2"/>
      <c r="F44" s="2"/>
    </row>
  </sheetData>
  <mergeCells count="7">
    <mergeCell ref="E3:F3"/>
    <mergeCell ref="A5:F5"/>
    <mergeCell ref="A1:E1"/>
    <mergeCell ref="A3:A4"/>
    <mergeCell ref="B3:B4"/>
    <mergeCell ref="C3:C4"/>
    <mergeCell ref="D3:D4"/>
  </mergeCells>
  <pageMargins left="0.7" right="0.7" top="0.75" bottom="0.75" header="0.3" footer="0.3"/>
  <pageSetup scale="82" orientation="portrait" horizontalDpi="300" verticalDpi="30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9"/>
  <sheetViews>
    <sheetView topLeftCell="A16" workbookViewId="0">
      <selection activeCell="L6" sqref="L6"/>
    </sheetView>
  </sheetViews>
  <sheetFormatPr defaultRowHeight="12.75"/>
  <cols>
    <col min="1" max="1" width="6.28515625" style="12" customWidth="1"/>
    <col min="2" max="2" width="34.28515625" style="16" customWidth="1"/>
    <col min="3" max="6" width="10.7109375" style="12" customWidth="1"/>
    <col min="7" max="252" width="9.140625" style="12"/>
    <col min="253" max="253" width="6.28515625" style="12" customWidth="1"/>
    <col min="254" max="254" width="10.7109375" style="12" bestFit="1" customWidth="1"/>
    <col min="255" max="255" width="34.28515625" style="12" customWidth="1"/>
    <col min="256" max="256" width="22.5703125" style="12" customWidth="1"/>
    <col min="257" max="257" width="0" style="12" hidden="1" customWidth="1"/>
    <col min="258" max="258" width="8.42578125" style="12" customWidth="1"/>
    <col min="259" max="259" width="6.140625" style="12" customWidth="1"/>
    <col min="260" max="261" width="8.140625" style="12" customWidth="1"/>
    <col min="262" max="262" width="7.5703125" style="12" customWidth="1"/>
    <col min="263" max="508" width="9.140625" style="12"/>
    <col min="509" max="509" width="6.28515625" style="12" customWidth="1"/>
    <col min="510" max="510" width="10.7109375" style="12" bestFit="1" customWidth="1"/>
    <col min="511" max="511" width="34.28515625" style="12" customWidth="1"/>
    <col min="512" max="512" width="22.5703125" style="12" customWidth="1"/>
    <col min="513" max="513" width="0" style="12" hidden="1" customWidth="1"/>
    <col min="514" max="514" width="8.42578125" style="12" customWidth="1"/>
    <col min="515" max="515" width="6.140625" style="12" customWidth="1"/>
    <col min="516" max="517" width="8.140625" style="12" customWidth="1"/>
    <col min="518" max="518" width="7.5703125" style="12" customWidth="1"/>
    <col min="519" max="764" width="9.140625" style="12"/>
    <col min="765" max="765" width="6.28515625" style="12" customWidth="1"/>
    <col min="766" max="766" width="10.7109375" style="12" bestFit="1" customWidth="1"/>
    <col min="767" max="767" width="34.28515625" style="12" customWidth="1"/>
    <col min="768" max="768" width="22.5703125" style="12" customWidth="1"/>
    <col min="769" max="769" width="0" style="12" hidden="1" customWidth="1"/>
    <col min="770" max="770" width="8.42578125" style="12" customWidth="1"/>
    <col min="771" max="771" width="6.140625" style="12" customWidth="1"/>
    <col min="772" max="773" width="8.140625" style="12" customWidth="1"/>
    <col min="774" max="774" width="7.5703125" style="12" customWidth="1"/>
    <col min="775" max="1020" width="9.140625" style="12"/>
    <col min="1021" max="1021" width="6.28515625" style="12" customWidth="1"/>
    <col min="1022" max="1022" width="10.7109375" style="12" bestFit="1" customWidth="1"/>
    <col min="1023" max="1023" width="34.28515625" style="12" customWidth="1"/>
    <col min="1024" max="1024" width="22.5703125" style="12" customWidth="1"/>
    <col min="1025" max="1025" width="0" style="12" hidden="1" customWidth="1"/>
    <col min="1026" max="1026" width="8.42578125" style="12" customWidth="1"/>
    <col min="1027" max="1027" width="6.140625" style="12" customWidth="1"/>
    <col min="1028" max="1029" width="8.140625" style="12" customWidth="1"/>
    <col min="1030" max="1030" width="7.5703125" style="12" customWidth="1"/>
    <col min="1031" max="1276" width="9.140625" style="12"/>
    <col min="1277" max="1277" width="6.28515625" style="12" customWidth="1"/>
    <col min="1278" max="1278" width="10.7109375" style="12" bestFit="1" customWidth="1"/>
    <col min="1279" max="1279" width="34.28515625" style="12" customWidth="1"/>
    <col min="1280" max="1280" width="22.5703125" style="12" customWidth="1"/>
    <col min="1281" max="1281" width="0" style="12" hidden="1" customWidth="1"/>
    <col min="1282" max="1282" width="8.42578125" style="12" customWidth="1"/>
    <col min="1283" max="1283" width="6.140625" style="12" customWidth="1"/>
    <col min="1284" max="1285" width="8.140625" style="12" customWidth="1"/>
    <col min="1286" max="1286" width="7.5703125" style="12" customWidth="1"/>
    <col min="1287" max="1532" width="9.140625" style="12"/>
    <col min="1533" max="1533" width="6.28515625" style="12" customWidth="1"/>
    <col min="1534" max="1534" width="10.7109375" style="12" bestFit="1" customWidth="1"/>
    <col min="1535" max="1535" width="34.28515625" style="12" customWidth="1"/>
    <col min="1536" max="1536" width="22.5703125" style="12" customWidth="1"/>
    <col min="1537" max="1537" width="0" style="12" hidden="1" customWidth="1"/>
    <col min="1538" max="1538" width="8.42578125" style="12" customWidth="1"/>
    <col min="1539" max="1539" width="6.140625" style="12" customWidth="1"/>
    <col min="1540" max="1541" width="8.140625" style="12" customWidth="1"/>
    <col min="1542" max="1542" width="7.5703125" style="12" customWidth="1"/>
    <col min="1543" max="1788" width="9.140625" style="12"/>
    <col min="1789" max="1789" width="6.28515625" style="12" customWidth="1"/>
    <col min="1790" max="1790" width="10.7109375" style="12" bestFit="1" customWidth="1"/>
    <col min="1791" max="1791" width="34.28515625" style="12" customWidth="1"/>
    <col min="1792" max="1792" width="22.5703125" style="12" customWidth="1"/>
    <col min="1793" max="1793" width="0" style="12" hidden="1" customWidth="1"/>
    <col min="1794" max="1794" width="8.42578125" style="12" customWidth="1"/>
    <col min="1795" max="1795" width="6.140625" style="12" customWidth="1"/>
    <col min="1796" max="1797" width="8.140625" style="12" customWidth="1"/>
    <col min="1798" max="1798" width="7.5703125" style="12" customWidth="1"/>
    <col min="1799" max="2044" width="9.140625" style="12"/>
    <col min="2045" max="2045" width="6.28515625" style="12" customWidth="1"/>
    <col min="2046" max="2046" width="10.7109375" style="12" bestFit="1" customWidth="1"/>
    <col min="2047" max="2047" width="34.28515625" style="12" customWidth="1"/>
    <col min="2048" max="2048" width="22.5703125" style="12" customWidth="1"/>
    <col min="2049" max="2049" width="0" style="12" hidden="1" customWidth="1"/>
    <col min="2050" max="2050" width="8.42578125" style="12" customWidth="1"/>
    <col min="2051" max="2051" width="6.140625" style="12" customWidth="1"/>
    <col min="2052" max="2053" width="8.140625" style="12" customWidth="1"/>
    <col min="2054" max="2054" width="7.5703125" style="12" customWidth="1"/>
    <col min="2055" max="2300" width="9.140625" style="12"/>
    <col min="2301" max="2301" width="6.28515625" style="12" customWidth="1"/>
    <col min="2302" max="2302" width="10.7109375" style="12" bestFit="1" customWidth="1"/>
    <col min="2303" max="2303" width="34.28515625" style="12" customWidth="1"/>
    <col min="2304" max="2304" width="22.5703125" style="12" customWidth="1"/>
    <col min="2305" max="2305" width="0" style="12" hidden="1" customWidth="1"/>
    <col min="2306" max="2306" width="8.42578125" style="12" customWidth="1"/>
    <col min="2307" max="2307" width="6.140625" style="12" customWidth="1"/>
    <col min="2308" max="2309" width="8.140625" style="12" customWidth="1"/>
    <col min="2310" max="2310" width="7.5703125" style="12" customWidth="1"/>
    <col min="2311" max="2556" width="9.140625" style="12"/>
    <col min="2557" max="2557" width="6.28515625" style="12" customWidth="1"/>
    <col min="2558" max="2558" width="10.7109375" style="12" bestFit="1" customWidth="1"/>
    <col min="2559" max="2559" width="34.28515625" style="12" customWidth="1"/>
    <col min="2560" max="2560" width="22.5703125" style="12" customWidth="1"/>
    <col min="2561" max="2561" width="0" style="12" hidden="1" customWidth="1"/>
    <col min="2562" max="2562" width="8.42578125" style="12" customWidth="1"/>
    <col min="2563" max="2563" width="6.140625" style="12" customWidth="1"/>
    <col min="2564" max="2565" width="8.140625" style="12" customWidth="1"/>
    <col min="2566" max="2566" width="7.5703125" style="12" customWidth="1"/>
    <col min="2567" max="2812" width="9.140625" style="12"/>
    <col min="2813" max="2813" width="6.28515625" style="12" customWidth="1"/>
    <col min="2814" max="2814" width="10.7109375" style="12" bestFit="1" customWidth="1"/>
    <col min="2815" max="2815" width="34.28515625" style="12" customWidth="1"/>
    <col min="2816" max="2816" width="22.5703125" style="12" customWidth="1"/>
    <col min="2817" max="2817" width="0" style="12" hidden="1" customWidth="1"/>
    <col min="2818" max="2818" width="8.42578125" style="12" customWidth="1"/>
    <col min="2819" max="2819" width="6.140625" style="12" customWidth="1"/>
    <col min="2820" max="2821" width="8.140625" style="12" customWidth="1"/>
    <col min="2822" max="2822" width="7.5703125" style="12" customWidth="1"/>
    <col min="2823" max="3068" width="9.140625" style="12"/>
    <col min="3069" max="3069" width="6.28515625" style="12" customWidth="1"/>
    <col min="3070" max="3070" width="10.7109375" style="12" bestFit="1" customWidth="1"/>
    <col min="3071" max="3071" width="34.28515625" style="12" customWidth="1"/>
    <col min="3072" max="3072" width="22.5703125" style="12" customWidth="1"/>
    <col min="3073" max="3073" width="0" style="12" hidden="1" customWidth="1"/>
    <col min="3074" max="3074" width="8.42578125" style="12" customWidth="1"/>
    <col min="3075" max="3075" width="6.140625" style="12" customWidth="1"/>
    <col min="3076" max="3077" width="8.140625" style="12" customWidth="1"/>
    <col min="3078" max="3078" width="7.5703125" style="12" customWidth="1"/>
    <col min="3079" max="3324" width="9.140625" style="12"/>
    <col min="3325" max="3325" width="6.28515625" style="12" customWidth="1"/>
    <col min="3326" max="3326" width="10.7109375" style="12" bestFit="1" customWidth="1"/>
    <col min="3327" max="3327" width="34.28515625" style="12" customWidth="1"/>
    <col min="3328" max="3328" width="22.5703125" style="12" customWidth="1"/>
    <col min="3329" max="3329" width="0" style="12" hidden="1" customWidth="1"/>
    <col min="3330" max="3330" width="8.42578125" style="12" customWidth="1"/>
    <col min="3331" max="3331" width="6.140625" style="12" customWidth="1"/>
    <col min="3332" max="3333" width="8.140625" style="12" customWidth="1"/>
    <col min="3334" max="3334" width="7.5703125" style="12" customWidth="1"/>
    <col min="3335" max="3580" width="9.140625" style="12"/>
    <col min="3581" max="3581" width="6.28515625" style="12" customWidth="1"/>
    <col min="3582" max="3582" width="10.7109375" style="12" bestFit="1" customWidth="1"/>
    <col min="3583" max="3583" width="34.28515625" style="12" customWidth="1"/>
    <col min="3584" max="3584" width="22.5703125" style="12" customWidth="1"/>
    <col min="3585" max="3585" width="0" style="12" hidden="1" customWidth="1"/>
    <col min="3586" max="3586" width="8.42578125" style="12" customWidth="1"/>
    <col min="3587" max="3587" width="6.140625" style="12" customWidth="1"/>
    <col min="3588" max="3589" width="8.140625" style="12" customWidth="1"/>
    <col min="3590" max="3590" width="7.5703125" style="12" customWidth="1"/>
    <col min="3591" max="3836" width="9.140625" style="12"/>
    <col min="3837" max="3837" width="6.28515625" style="12" customWidth="1"/>
    <col min="3838" max="3838" width="10.7109375" style="12" bestFit="1" customWidth="1"/>
    <col min="3839" max="3839" width="34.28515625" style="12" customWidth="1"/>
    <col min="3840" max="3840" width="22.5703125" style="12" customWidth="1"/>
    <col min="3841" max="3841" width="0" style="12" hidden="1" customWidth="1"/>
    <col min="3842" max="3842" width="8.42578125" style="12" customWidth="1"/>
    <col min="3843" max="3843" width="6.140625" style="12" customWidth="1"/>
    <col min="3844" max="3845" width="8.140625" style="12" customWidth="1"/>
    <col min="3846" max="3846" width="7.5703125" style="12" customWidth="1"/>
    <col min="3847" max="4092" width="9.140625" style="12"/>
    <col min="4093" max="4093" width="6.28515625" style="12" customWidth="1"/>
    <col min="4094" max="4094" width="10.7109375" style="12" bestFit="1" customWidth="1"/>
    <col min="4095" max="4095" width="34.28515625" style="12" customWidth="1"/>
    <col min="4096" max="4096" width="22.5703125" style="12" customWidth="1"/>
    <col min="4097" max="4097" width="0" style="12" hidden="1" customWidth="1"/>
    <col min="4098" max="4098" width="8.42578125" style="12" customWidth="1"/>
    <col min="4099" max="4099" width="6.140625" style="12" customWidth="1"/>
    <col min="4100" max="4101" width="8.140625" style="12" customWidth="1"/>
    <col min="4102" max="4102" width="7.5703125" style="12" customWidth="1"/>
    <col min="4103" max="4348" width="9.140625" style="12"/>
    <col min="4349" max="4349" width="6.28515625" style="12" customWidth="1"/>
    <col min="4350" max="4350" width="10.7109375" style="12" bestFit="1" customWidth="1"/>
    <col min="4351" max="4351" width="34.28515625" style="12" customWidth="1"/>
    <col min="4352" max="4352" width="22.5703125" style="12" customWidth="1"/>
    <col min="4353" max="4353" width="0" style="12" hidden="1" customWidth="1"/>
    <col min="4354" max="4354" width="8.42578125" style="12" customWidth="1"/>
    <col min="4355" max="4355" width="6.140625" style="12" customWidth="1"/>
    <col min="4356" max="4357" width="8.140625" style="12" customWidth="1"/>
    <col min="4358" max="4358" width="7.5703125" style="12" customWidth="1"/>
    <col min="4359" max="4604" width="9.140625" style="12"/>
    <col min="4605" max="4605" width="6.28515625" style="12" customWidth="1"/>
    <col min="4606" max="4606" width="10.7109375" style="12" bestFit="1" customWidth="1"/>
    <col min="4607" max="4607" width="34.28515625" style="12" customWidth="1"/>
    <col min="4608" max="4608" width="22.5703125" style="12" customWidth="1"/>
    <col min="4609" max="4609" width="0" style="12" hidden="1" customWidth="1"/>
    <col min="4610" max="4610" width="8.42578125" style="12" customWidth="1"/>
    <col min="4611" max="4611" width="6.140625" style="12" customWidth="1"/>
    <col min="4612" max="4613" width="8.140625" style="12" customWidth="1"/>
    <col min="4614" max="4614" width="7.5703125" style="12" customWidth="1"/>
    <col min="4615" max="4860" width="9.140625" style="12"/>
    <col min="4861" max="4861" width="6.28515625" style="12" customWidth="1"/>
    <col min="4862" max="4862" width="10.7109375" style="12" bestFit="1" customWidth="1"/>
    <col min="4863" max="4863" width="34.28515625" style="12" customWidth="1"/>
    <col min="4864" max="4864" width="22.5703125" style="12" customWidth="1"/>
    <col min="4865" max="4865" width="0" style="12" hidden="1" customWidth="1"/>
    <col min="4866" max="4866" width="8.42578125" style="12" customWidth="1"/>
    <col min="4867" max="4867" width="6.140625" style="12" customWidth="1"/>
    <col min="4868" max="4869" width="8.140625" style="12" customWidth="1"/>
    <col min="4870" max="4870" width="7.5703125" style="12" customWidth="1"/>
    <col min="4871" max="5116" width="9.140625" style="12"/>
    <col min="5117" max="5117" width="6.28515625" style="12" customWidth="1"/>
    <col min="5118" max="5118" width="10.7109375" style="12" bestFit="1" customWidth="1"/>
    <col min="5119" max="5119" width="34.28515625" style="12" customWidth="1"/>
    <col min="5120" max="5120" width="22.5703125" style="12" customWidth="1"/>
    <col min="5121" max="5121" width="0" style="12" hidden="1" customWidth="1"/>
    <col min="5122" max="5122" width="8.42578125" style="12" customWidth="1"/>
    <col min="5123" max="5123" width="6.140625" style="12" customWidth="1"/>
    <col min="5124" max="5125" width="8.140625" style="12" customWidth="1"/>
    <col min="5126" max="5126" width="7.5703125" style="12" customWidth="1"/>
    <col min="5127" max="5372" width="9.140625" style="12"/>
    <col min="5373" max="5373" width="6.28515625" style="12" customWidth="1"/>
    <col min="5374" max="5374" width="10.7109375" style="12" bestFit="1" customWidth="1"/>
    <col min="5375" max="5375" width="34.28515625" style="12" customWidth="1"/>
    <col min="5376" max="5376" width="22.5703125" style="12" customWidth="1"/>
    <col min="5377" max="5377" width="0" style="12" hidden="1" customWidth="1"/>
    <col min="5378" max="5378" width="8.42578125" style="12" customWidth="1"/>
    <col min="5379" max="5379" width="6.140625" style="12" customWidth="1"/>
    <col min="5380" max="5381" width="8.140625" style="12" customWidth="1"/>
    <col min="5382" max="5382" width="7.5703125" style="12" customWidth="1"/>
    <col min="5383" max="5628" width="9.140625" style="12"/>
    <col min="5629" max="5629" width="6.28515625" style="12" customWidth="1"/>
    <col min="5630" max="5630" width="10.7109375" style="12" bestFit="1" customWidth="1"/>
    <col min="5631" max="5631" width="34.28515625" style="12" customWidth="1"/>
    <col min="5632" max="5632" width="22.5703125" style="12" customWidth="1"/>
    <col min="5633" max="5633" width="0" style="12" hidden="1" customWidth="1"/>
    <col min="5634" max="5634" width="8.42578125" style="12" customWidth="1"/>
    <col min="5635" max="5635" width="6.140625" style="12" customWidth="1"/>
    <col min="5636" max="5637" width="8.140625" style="12" customWidth="1"/>
    <col min="5638" max="5638" width="7.5703125" style="12" customWidth="1"/>
    <col min="5639" max="5884" width="9.140625" style="12"/>
    <col min="5885" max="5885" width="6.28515625" style="12" customWidth="1"/>
    <col min="5886" max="5886" width="10.7109375" style="12" bestFit="1" customWidth="1"/>
    <col min="5887" max="5887" width="34.28515625" style="12" customWidth="1"/>
    <col min="5888" max="5888" width="22.5703125" style="12" customWidth="1"/>
    <col min="5889" max="5889" width="0" style="12" hidden="1" customWidth="1"/>
    <col min="5890" max="5890" width="8.42578125" style="12" customWidth="1"/>
    <col min="5891" max="5891" width="6.140625" style="12" customWidth="1"/>
    <col min="5892" max="5893" width="8.140625" style="12" customWidth="1"/>
    <col min="5894" max="5894" width="7.5703125" style="12" customWidth="1"/>
    <col min="5895" max="6140" width="9.140625" style="12"/>
    <col min="6141" max="6141" width="6.28515625" style="12" customWidth="1"/>
    <col min="6142" max="6142" width="10.7109375" style="12" bestFit="1" customWidth="1"/>
    <col min="6143" max="6143" width="34.28515625" style="12" customWidth="1"/>
    <col min="6144" max="6144" width="22.5703125" style="12" customWidth="1"/>
    <col min="6145" max="6145" width="0" style="12" hidden="1" customWidth="1"/>
    <col min="6146" max="6146" width="8.42578125" style="12" customWidth="1"/>
    <col min="6147" max="6147" width="6.140625" style="12" customWidth="1"/>
    <col min="6148" max="6149" width="8.140625" style="12" customWidth="1"/>
    <col min="6150" max="6150" width="7.5703125" style="12" customWidth="1"/>
    <col min="6151" max="6396" width="9.140625" style="12"/>
    <col min="6397" max="6397" width="6.28515625" style="12" customWidth="1"/>
    <col min="6398" max="6398" width="10.7109375" style="12" bestFit="1" customWidth="1"/>
    <col min="6399" max="6399" width="34.28515625" style="12" customWidth="1"/>
    <col min="6400" max="6400" width="22.5703125" style="12" customWidth="1"/>
    <col min="6401" max="6401" width="0" style="12" hidden="1" customWidth="1"/>
    <col min="6402" max="6402" width="8.42578125" style="12" customWidth="1"/>
    <col min="6403" max="6403" width="6.140625" style="12" customWidth="1"/>
    <col min="6404" max="6405" width="8.140625" style="12" customWidth="1"/>
    <col min="6406" max="6406" width="7.5703125" style="12" customWidth="1"/>
    <col min="6407" max="6652" width="9.140625" style="12"/>
    <col min="6653" max="6653" width="6.28515625" style="12" customWidth="1"/>
    <col min="6654" max="6654" width="10.7109375" style="12" bestFit="1" customWidth="1"/>
    <col min="6655" max="6655" width="34.28515625" style="12" customWidth="1"/>
    <col min="6656" max="6656" width="22.5703125" style="12" customWidth="1"/>
    <col min="6657" max="6657" width="0" style="12" hidden="1" customWidth="1"/>
    <col min="6658" max="6658" width="8.42578125" style="12" customWidth="1"/>
    <col min="6659" max="6659" width="6.140625" style="12" customWidth="1"/>
    <col min="6660" max="6661" width="8.140625" style="12" customWidth="1"/>
    <col min="6662" max="6662" width="7.5703125" style="12" customWidth="1"/>
    <col min="6663" max="6908" width="9.140625" style="12"/>
    <col min="6909" max="6909" width="6.28515625" style="12" customWidth="1"/>
    <col min="6910" max="6910" width="10.7109375" style="12" bestFit="1" customWidth="1"/>
    <col min="6911" max="6911" width="34.28515625" style="12" customWidth="1"/>
    <col min="6912" max="6912" width="22.5703125" style="12" customWidth="1"/>
    <col min="6913" max="6913" width="0" style="12" hidden="1" customWidth="1"/>
    <col min="6914" max="6914" width="8.42578125" style="12" customWidth="1"/>
    <col min="6915" max="6915" width="6.140625" style="12" customWidth="1"/>
    <col min="6916" max="6917" width="8.140625" style="12" customWidth="1"/>
    <col min="6918" max="6918" width="7.5703125" style="12" customWidth="1"/>
    <col min="6919" max="7164" width="9.140625" style="12"/>
    <col min="7165" max="7165" width="6.28515625" style="12" customWidth="1"/>
    <col min="7166" max="7166" width="10.7109375" style="12" bestFit="1" customWidth="1"/>
    <col min="7167" max="7167" width="34.28515625" style="12" customWidth="1"/>
    <col min="7168" max="7168" width="22.5703125" style="12" customWidth="1"/>
    <col min="7169" max="7169" width="0" style="12" hidden="1" customWidth="1"/>
    <col min="7170" max="7170" width="8.42578125" style="12" customWidth="1"/>
    <col min="7171" max="7171" width="6.140625" style="12" customWidth="1"/>
    <col min="7172" max="7173" width="8.140625" style="12" customWidth="1"/>
    <col min="7174" max="7174" width="7.5703125" style="12" customWidth="1"/>
    <col min="7175" max="7420" width="9.140625" style="12"/>
    <col min="7421" max="7421" width="6.28515625" style="12" customWidth="1"/>
    <col min="7422" max="7422" width="10.7109375" style="12" bestFit="1" customWidth="1"/>
    <col min="7423" max="7423" width="34.28515625" style="12" customWidth="1"/>
    <col min="7424" max="7424" width="22.5703125" style="12" customWidth="1"/>
    <col min="7425" max="7425" width="0" style="12" hidden="1" customWidth="1"/>
    <col min="7426" max="7426" width="8.42578125" style="12" customWidth="1"/>
    <col min="7427" max="7427" width="6.140625" style="12" customWidth="1"/>
    <col min="7428" max="7429" width="8.140625" style="12" customWidth="1"/>
    <col min="7430" max="7430" width="7.5703125" style="12" customWidth="1"/>
    <col min="7431" max="7676" width="9.140625" style="12"/>
    <col min="7677" max="7677" width="6.28515625" style="12" customWidth="1"/>
    <col min="7678" max="7678" width="10.7109375" style="12" bestFit="1" customWidth="1"/>
    <col min="7679" max="7679" width="34.28515625" style="12" customWidth="1"/>
    <col min="7680" max="7680" width="22.5703125" style="12" customWidth="1"/>
    <col min="7681" max="7681" width="0" style="12" hidden="1" customWidth="1"/>
    <col min="7682" max="7682" width="8.42578125" style="12" customWidth="1"/>
    <col min="7683" max="7683" width="6.140625" style="12" customWidth="1"/>
    <col min="7684" max="7685" width="8.140625" style="12" customWidth="1"/>
    <col min="7686" max="7686" width="7.5703125" style="12" customWidth="1"/>
    <col min="7687" max="7932" width="9.140625" style="12"/>
    <col min="7933" max="7933" width="6.28515625" style="12" customWidth="1"/>
    <col min="7934" max="7934" width="10.7109375" style="12" bestFit="1" customWidth="1"/>
    <col min="7935" max="7935" width="34.28515625" style="12" customWidth="1"/>
    <col min="7936" max="7936" width="22.5703125" style="12" customWidth="1"/>
    <col min="7937" max="7937" width="0" style="12" hidden="1" customWidth="1"/>
    <col min="7938" max="7938" width="8.42578125" style="12" customWidth="1"/>
    <col min="7939" max="7939" width="6.140625" style="12" customWidth="1"/>
    <col min="7940" max="7941" width="8.140625" style="12" customWidth="1"/>
    <col min="7942" max="7942" width="7.5703125" style="12" customWidth="1"/>
    <col min="7943" max="8188" width="9.140625" style="12"/>
    <col min="8189" max="8189" width="6.28515625" style="12" customWidth="1"/>
    <col min="8190" max="8190" width="10.7109375" style="12" bestFit="1" customWidth="1"/>
    <col min="8191" max="8191" width="34.28515625" style="12" customWidth="1"/>
    <col min="8192" max="8192" width="22.5703125" style="12" customWidth="1"/>
    <col min="8193" max="8193" width="0" style="12" hidden="1" customWidth="1"/>
    <col min="8194" max="8194" width="8.42578125" style="12" customWidth="1"/>
    <col min="8195" max="8195" width="6.140625" style="12" customWidth="1"/>
    <col min="8196" max="8197" width="8.140625" style="12" customWidth="1"/>
    <col min="8198" max="8198" width="7.5703125" style="12" customWidth="1"/>
    <col min="8199" max="8444" width="9.140625" style="12"/>
    <col min="8445" max="8445" width="6.28515625" style="12" customWidth="1"/>
    <col min="8446" max="8446" width="10.7109375" style="12" bestFit="1" customWidth="1"/>
    <col min="8447" max="8447" width="34.28515625" style="12" customWidth="1"/>
    <col min="8448" max="8448" width="22.5703125" style="12" customWidth="1"/>
    <col min="8449" max="8449" width="0" style="12" hidden="1" customWidth="1"/>
    <col min="8450" max="8450" width="8.42578125" style="12" customWidth="1"/>
    <col min="8451" max="8451" width="6.140625" style="12" customWidth="1"/>
    <col min="8452" max="8453" width="8.140625" style="12" customWidth="1"/>
    <col min="8454" max="8454" width="7.5703125" style="12" customWidth="1"/>
    <col min="8455" max="8700" width="9.140625" style="12"/>
    <col min="8701" max="8701" width="6.28515625" style="12" customWidth="1"/>
    <col min="8702" max="8702" width="10.7109375" style="12" bestFit="1" customWidth="1"/>
    <col min="8703" max="8703" width="34.28515625" style="12" customWidth="1"/>
    <col min="8704" max="8704" width="22.5703125" style="12" customWidth="1"/>
    <col min="8705" max="8705" width="0" style="12" hidden="1" customWidth="1"/>
    <col min="8706" max="8706" width="8.42578125" style="12" customWidth="1"/>
    <col min="8707" max="8707" width="6.140625" style="12" customWidth="1"/>
    <col min="8708" max="8709" width="8.140625" style="12" customWidth="1"/>
    <col min="8710" max="8710" width="7.5703125" style="12" customWidth="1"/>
    <col min="8711" max="8956" width="9.140625" style="12"/>
    <col min="8957" max="8957" width="6.28515625" style="12" customWidth="1"/>
    <col min="8958" max="8958" width="10.7109375" style="12" bestFit="1" customWidth="1"/>
    <col min="8959" max="8959" width="34.28515625" style="12" customWidth="1"/>
    <col min="8960" max="8960" width="22.5703125" style="12" customWidth="1"/>
    <col min="8961" max="8961" width="0" style="12" hidden="1" customWidth="1"/>
    <col min="8962" max="8962" width="8.42578125" style="12" customWidth="1"/>
    <col min="8963" max="8963" width="6.140625" style="12" customWidth="1"/>
    <col min="8964" max="8965" width="8.140625" style="12" customWidth="1"/>
    <col min="8966" max="8966" width="7.5703125" style="12" customWidth="1"/>
    <col min="8967" max="9212" width="9.140625" style="12"/>
    <col min="9213" max="9213" width="6.28515625" style="12" customWidth="1"/>
    <col min="9214" max="9214" width="10.7109375" style="12" bestFit="1" customWidth="1"/>
    <col min="9215" max="9215" width="34.28515625" style="12" customWidth="1"/>
    <col min="9216" max="9216" width="22.5703125" style="12" customWidth="1"/>
    <col min="9217" max="9217" width="0" style="12" hidden="1" customWidth="1"/>
    <col min="9218" max="9218" width="8.42578125" style="12" customWidth="1"/>
    <col min="9219" max="9219" width="6.140625" style="12" customWidth="1"/>
    <col min="9220" max="9221" width="8.140625" style="12" customWidth="1"/>
    <col min="9222" max="9222" width="7.5703125" style="12" customWidth="1"/>
    <col min="9223" max="9468" width="9.140625" style="12"/>
    <col min="9469" max="9469" width="6.28515625" style="12" customWidth="1"/>
    <col min="9470" max="9470" width="10.7109375" style="12" bestFit="1" customWidth="1"/>
    <col min="9471" max="9471" width="34.28515625" style="12" customWidth="1"/>
    <col min="9472" max="9472" width="22.5703125" style="12" customWidth="1"/>
    <col min="9473" max="9473" width="0" style="12" hidden="1" customWidth="1"/>
    <col min="9474" max="9474" width="8.42578125" style="12" customWidth="1"/>
    <col min="9475" max="9475" width="6.140625" style="12" customWidth="1"/>
    <col min="9476" max="9477" width="8.140625" style="12" customWidth="1"/>
    <col min="9478" max="9478" width="7.5703125" style="12" customWidth="1"/>
    <col min="9479" max="9724" width="9.140625" style="12"/>
    <col min="9725" max="9725" width="6.28515625" style="12" customWidth="1"/>
    <col min="9726" max="9726" width="10.7109375" style="12" bestFit="1" customWidth="1"/>
    <col min="9727" max="9727" width="34.28515625" style="12" customWidth="1"/>
    <col min="9728" max="9728" width="22.5703125" style="12" customWidth="1"/>
    <col min="9729" max="9729" width="0" style="12" hidden="1" customWidth="1"/>
    <col min="9730" max="9730" width="8.42578125" style="12" customWidth="1"/>
    <col min="9731" max="9731" width="6.140625" style="12" customWidth="1"/>
    <col min="9732" max="9733" width="8.140625" style="12" customWidth="1"/>
    <col min="9734" max="9734" width="7.5703125" style="12" customWidth="1"/>
    <col min="9735" max="9980" width="9.140625" style="12"/>
    <col min="9981" max="9981" width="6.28515625" style="12" customWidth="1"/>
    <col min="9982" max="9982" width="10.7109375" style="12" bestFit="1" customWidth="1"/>
    <col min="9983" max="9983" width="34.28515625" style="12" customWidth="1"/>
    <col min="9984" max="9984" width="22.5703125" style="12" customWidth="1"/>
    <col min="9985" max="9985" width="0" style="12" hidden="1" customWidth="1"/>
    <col min="9986" max="9986" width="8.42578125" style="12" customWidth="1"/>
    <col min="9987" max="9987" width="6.140625" style="12" customWidth="1"/>
    <col min="9988" max="9989" width="8.140625" style="12" customWidth="1"/>
    <col min="9990" max="9990" width="7.5703125" style="12" customWidth="1"/>
    <col min="9991" max="10236" width="9.140625" style="12"/>
    <col min="10237" max="10237" width="6.28515625" style="12" customWidth="1"/>
    <col min="10238" max="10238" width="10.7109375" style="12" bestFit="1" customWidth="1"/>
    <col min="10239" max="10239" width="34.28515625" style="12" customWidth="1"/>
    <col min="10240" max="10240" width="22.5703125" style="12" customWidth="1"/>
    <col min="10241" max="10241" width="0" style="12" hidden="1" customWidth="1"/>
    <col min="10242" max="10242" width="8.42578125" style="12" customWidth="1"/>
    <col min="10243" max="10243" width="6.140625" style="12" customWidth="1"/>
    <col min="10244" max="10245" width="8.140625" style="12" customWidth="1"/>
    <col min="10246" max="10246" width="7.5703125" style="12" customWidth="1"/>
    <col min="10247" max="10492" width="9.140625" style="12"/>
    <col min="10493" max="10493" width="6.28515625" style="12" customWidth="1"/>
    <col min="10494" max="10494" width="10.7109375" style="12" bestFit="1" customWidth="1"/>
    <col min="10495" max="10495" width="34.28515625" style="12" customWidth="1"/>
    <col min="10496" max="10496" width="22.5703125" style="12" customWidth="1"/>
    <col min="10497" max="10497" width="0" style="12" hidden="1" customWidth="1"/>
    <col min="10498" max="10498" width="8.42578125" style="12" customWidth="1"/>
    <col min="10499" max="10499" width="6.140625" style="12" customWidth="1"/>
    <col min="10500" max="10501" width="8.140625" style="12" customWidth="1"/>
    <col min="10502" max="10502" width="7.5703125" style="12" customWidth="1"/>
    <col min="10503" max="10748" width="9.140625" style="12"/>
    <col min="10749" max="10749" width="6.28515625" style="12" customWidth="1"/>
    <col min="10750" max="10750" width="10.7109375" style="12" bestFit="1" customWidth="1"/>
    <col min="10751" max="10751" width="34.28515625" style="12" customWidth="1"/>
    <col min="10752" max="10752" width="22.5703125" style="12" customWidth="1"/>
    <col min="10753" max="10753" width="0" style="12" hidden="1" customWidth="1"/>
    <col min="10754" max="10754" width="8.42578125" style="12" customWidth="1"/>
    <col min="10755" max="10755" width="6.140625" style="12" customWidth="1"/>
    <col min="10756" max="10757" width="8.140625" style="12" customWidth="1"/>
    <col min="10758" max="10758" width="7.5703125" style="12" customWidth="1"/>
    <col min="10759" max="11004" width="9.140625" style="12"/>
    <col min="11005" max="11005" width="6.28515625" style="12" customWidth="1"/>
    <col min="11006" max="11006" width="10.7109375" style="12" bestFit="1" customWidth="1"/>
    <col min="11007" max="11007" width="34.28515625" style="12" customWidth="1"/>
    <col min="11008" max="11008" width="22.5703125" style="12" customWidth="1"/>
    <col min="11009" max="11009" width="0" style="12" hidden="1" customWidth="1"/>
    <col min="11010" max="11010" width="8.42578125" style="12" customWidth="1"/>
    <col min="11011" max="11011" width="6.140625" style="12" customWidth="1"/>
    <col min="11012" max="11013" width="8.140625" style="12" customWidth="1"/>
    <col min="11014" max="11014" width="7.5703125" style="12" customWidth="1"/>
    <col min="11015" max="11260" width="9.140625" style="12"/>
    <col min="11261" max="11261" width="6.28515625" style="12" customWidth="1"/>
    <col min="11262" max="11262" width="10.7109375" style="12" bestFit="1" customWidth="1"/>
    <col min="11263" max="11263" width="34.28515625" style="12" customWidth="1"/>
    <col min="11264" max="11264" width="22.5703125" style="12" customWidth="1"/>
    <col min="11265" max="11265" width="0" style="12" hidden="1" customWidth="1"/>
    <col min="11266" max="11266" width="8.42578125" style="12" customWidth="1"/>
    <col min="11267" max="11267" width="6.140625" style="12" customWidth="1"/>
    <col min="11268" max="11269" width="8.140625" style="12" customWidth="1"/>
    <col min="11270" max="11270" width="7.5703125" style="12" customWidth="1"/>
    <col min="11271" max="11516" width="9.140625" style="12"/>
    <col min="11517" max="11517" width="6.28515625" style="12" customWidth="1"/>
    <col min="11518" max="11518" width="10.7109375" style="12" bestFit="1" customWidth="1"/>
    <col min="11519" max="11519" width="34.28515625" style="12" customWidth="1"/>
    <col min="11520" max="11520" width="22.5703125" style="12" customWidth="1"/>
    <col min="11521" max="11521" width="0" style="12" hidden="1" customWidth="1"/>
    <col min="11522" max="11522" width="8.42578125" style="12" customWidth="1"/>
    <col min="11523" max="11523" width="6.140625" style="12" customWidth="1"/>
    <col min="11524" max="11525" width="8.140625" style="12" customWidth="1"/>
    <col min="11526" max="11526" width="7.5703125" style="12" customWidth="1"/>
    <col min="11527" max="11772" width="9.140625" style="12"/>
    <col min="11773" max="11773" width="6.28515625" style="12" customWidth="1"/>
    <col min="11774" max="11774" width="10.7109375" style="12" bestFit="1" customWidth="1"/>
    <col min="11775" max="11775" width="34.28515625" style="12" customWidth="1"/>
    <col min="11776" max="11776" width="22.5703125" style="12" customWidth="1"/>
    <col min="11777" max="11777" width="0" style="12" hidden="1" customWidth="1"/>
    <col min="11778" max="11778" width="8.42578125" style="12" customWidth="1"/>
    <col min="11779" max="11779" width="6.140625" style="12" customWidth="1"/>
    <col min="11780" max="11781" width="8.140625" style="12" customWidth="1"/>
    <col min="11782" max="11782" width="7.5703125" style="12" customWidth="1"/>
    <col min="11783" max="12028" width="9.140625" style="12"/>
    <col min="12029" max="12029" width="6.28515625" style="12" customWidth="1"/>
    <col min="12030" max="12030" width="10.7109375" style="12" bestFit="1" customWidth="1"/>
    <col min="12031" max="12031" width="34.28515625" style="12" customWidth="1"/>
    <col min="12032" max="12032" width="22.5703125" style="12" customWidth="1"/>
    <col min="12033" max="12033" width="0" style="12" hidden="1" customWidth="1"/>
    <col min="12034" max="12034" width="8.42578125" style="12" customWidth="1"/>
    <col min="12035" max="12035" width="6.140625" style="12" customWidth="1"/>
    <col min="12036" max="12037" width="8.140625" style="12" customWidth="1"/>
    <col min="12038" max="12038" width="7.5703125" style="12" customWidth="1"/>
    <col min="12039" max="12284" width="9.140625" style="12"/>
    <col min="12285" max="12285" width="6.28515625" style="12" customWidth="1"/>
    <col min="12286" max="12286" width="10.7109375" style="12" bestFit="1" customWidth="1"/>
    <col min="12287" max="12287" width="34.28515625" style="12" customWidth="1"/>
    <col min="12288" max="12288" width="22.5703125" style="12" customWidth="1"/>
    <col min="12289" max="12289" width="0" style="12" hidden="1" customWidth="1"/>
    <col min="12290" max="12290" width="8.42578125" style="12" customWidth="1"/>
    <col min="12291" max="12291" width="6.140625" style="12" customWidth="1"/>
    <col min="12292" max="12293" width="8.140625" style="12" customWidth="1"/>
    <col min="12294" max="12294" width="7.5703125" style="12" customWidth="1"/>
    <col min="12295" max="12540" width="9.140625" style="12"/>
    <col min="12541" max="12541" width="6.28515625" style="12" customWidth="1"/>
    <col min="12542" max="12542" width="10.7109375" style="12" bestFit="1" customWidth="1"/>
    <col min="12543" max="12543" width="34.28515625" style="12" customWidth="1"/>
    <col min="12544" max="12544" width="22.5703125" style="12" customWidth="1"/>
    <col min="12545" max="12545" width="0" style="12" hidden="1" customWidth="1"/>
    <col min="12546" max="12546" width="8.42578125" style="12" customWidth="1"/>
    <col min="12547" max="12547" width="6.140625" style="12" customWidth="1"/>
    <col min="12548" max="12549" width="8.140625" style="12" customWidth="1"/>
    <col min="12550" max="12550" width="7.5703125" style="12" customWidth="1"/>
    <col min="12551" max="12796" width="9.140625" style="12"/>
    <col min="12797" max="12797" width="6.28515625" style="12" customWidth="1"/>
    <col min="12798" max="12798" width="10.7109375" style="12" bestFit="1" customWidth="1"/>
    <col min="12799" max="12799" width="34.28515625" style="12" customWidth="1"/>
    <col min="12800" max="12800" width="22.5703125" style="12" customWidth="1"/>
    <col min="12801" max="12801" width="0" style="12" hidden="1" customWidth="1"/>
    <col min="12802" max="12802" width="8.42578125" style="12" customWidth="1"/>
    <col min="12803" max="12803" width="6.140625" style="12" customWidth="1"/>
    <col min="12804" max="12805" width="8.140625" style="12" customWidth="1"/>
    <col min="12806" max="12806" width="7.5703125" style="12" customWidth="1"/>
    <col min="12807" max="13052" width="9.140625" style="12"/>
    <col min="13053" max="13053" width="6.28515625" style="12" customWidth="1"/>
    <col min="13054" max="13054" width="10.7109375" style="12" bestFit="1" customWidth="1"/>
    <col min="13055" max="13055" width="34.28515625" style="12" customWidth="1"/>
    <col min="13056" max="13056" width="22.5703125" style="12" customWidth="1"/>
    <col min="13057" max="13057" width="0" style="12" hidden="1" customWidth="1"/>
    <col min="13058" max="13058" width="8.42578125" style="12" customWidth="1"/>
    <col min="13059" max="13059" width="6.140625" style="12" customWidth="1"/>
    <col min="13060" max="13061" width="8.140625" style="12" customWidth="1"/>
    <col min="13062" max="13062" width="7.5703125" style="12" customWidth="1"/>
    <col min="13063" max="13308" width="9.140625" style="12"/>
    <col min="13309" max="13309" width="6.28515625" style="12" customWidth="1"/>
    <col min="13310" max="13310" width="10.7109375" style="12" bestFit="1" customWidth="1"/>
    <col min="13311" max="13311" width="34.28515625" style="12" customWidth="1"/>
    <col min="13312" max="13312" width="22.5703125" style="12" customWidth="1"/>
    <col min="13313" max="13313" width="0" style="12" hidden="1" customWidth="1"/>
    <col min="13314" max="13314" width="8.42578125" style="12" customWidth="1"/>
    <col min="13315" max="13315" width="6.140625" style="12" customWidth="1"/>
    <col min="13316" max="13317" width="8.140625" style="12" customWidth="1"/>
    <col min="13318" max="13318" width="7.5703125" style="12" customWidth="1"/>
    <col min="13319" max="13564" width="9.140625" style="12"/>
    <col min="13565" max="13565" width="6.28515625" style="12" customWidth="1"/>
    <col min="13566" max="13566" width="10.7109375" style="12" bestFit="1" customWidth="1"/>
    <col min="13567" max="13567" width="34.28515625" style="12" customWidth="1"/>
    <col min="13568" max="13568" width="22.5703125" style="12" customWidth="1"/>
    <col min="13569" max="13569" width="0" style="12" hidden="1" customWidth="1"/>
    <col min="13570" max="13570" width="8.42578125" style="12" customWidth="1"/>
    <col min="13571" max="13571" width="6.140625" style="12" customWidth="1"/>
    <col min="13572" max="13573" width="8.140625" style="12" customWidth="1"/>
    <col min="13574" max="13574" width="7.5703125" style="12" customWidth="1"/>
    <col min="13575" max="13820" width="9.140625" style="12"/>
    <col min="13821" max="13821" width="6.28515625" style="12" customWidth="1"/>
    <col min="13822" max="13822" width="10.7109375" style="12" bestFit="1" customWidth="1"/>
    <col min="13823" max="13823" width="34.28515625" style="12" customWidth="1"/>
    <col min="13824" max="13824" width="22.5703125" style="12" customWidth="1"/>
    <col min="13825" max="13825" width="0" style="12" hidden="1" customWidth="1"/>
    <col min="13826" max="13826" width="8.42578125" style="12" customWidth="1"/>
    <col min="13827" max="13827" width="6.140625" style="12" customWidth="1"/>
    <col min="13828" max="13829" width="8.140625" style="12" customWidth="1"/>
    <col min="13830" max="13830" width="7.5703125" style="12" customWidth="1"/>
    <col min="13831" max="14076" width="9.140625" style="12"/>
    <col min="14077" max="14077" width="6.28515625" style="12" customWidth="1"/>
    <col min="14078" max="14078" width="10.7109375" style="12" bestFit="1" customWidth="1"/>
    <col min="14079" max="14079" width="34.28515625" style="12" customWidth="1"/>
    <col min="14080" max="14080" width="22.5703125" style="12" customWidth="1"/>
    <col min="14081" max="14081" width="0" style="12" hidden="1" customWidth="1"/>
    <col min="14082" max="14082" width="8.42578125" style="12" customWidth="1"/>
    <col min="14083" max="14083" width="6.140625" style="12" customWidth="1"/>
    <col min="14084" max="14085" width="8.140625" style="12" customWidth="1"/>
    <col min="14086" max="14086" width="7.5703125" style="12" customWidth="1"/>
    <col min="14087" max="14332" width="9.140625" style="12"/>
    <col min="14333" max="14333" width="6.28515625" style="12" customWidth="1"/>
    <col min="14334" max="14334" width="10.7109375" style="12" bestFit="1" customWidth="1"/>
    <col min="14335" max="14335" width="34.28515625" style="12" customWidth="1"/>
    <col min="14336" max="14336" width="22.5703125" style="12" customWidth="1"/>
    <col min="14337" max="14337" width="0" style="12" hidden="1" customWidth="1"/>
    <col min="14338" max="14338" width="8.42578125" style="12" customWidth="1"/>
    <col min="14339" max="14339" width="6.140625" style="12" customWidth="1"/>
    <col min="14340" max="14341" width="8.140625" style="12" customWidth="1"/>
    <col min="14342" max="14342" width="7.5703125" style="12" customWidth="1"/>
    <col min="14343" max="14588" width="9.140625" style="12"/>
    <col min="14589" max="14589" width="6.28515625" style="12" customWidth="1"/>
    <col min="14590" max="14590" width="10.7109375" style="12" bestFit="1" customWidth="1"/>
    <col min="14591" max="14591" width="34.28515625" style="12" customWidth="1"/>
    <col min="14592" max="14592" width="22.5703125" style="12" customWidth="1"/>
    <col min="14593" max="14593" width="0" style="12" hidden="1" customWidth="1"/>
    <col min="14594" max="14594" width="8.42578125" style="12" customWidth="1"/>
    <col min="14595" max="14595" width="6.140625" style="12" customWidth="1"/>
    <col min="14596" max="14597" width="8.140625" style="12" customWidth="1"/>
    <col min="14598" max="14598" width="7.5703125" style="12" customWidth="1"/>
    <col min="14599" max="14844" width="9.140625" style="12"/>
    <col min="14845" max="14845" width="6.28515625" style="12" customWidth="1"/>
    <col min="14846" max="14846" width="10.7109375" style="12" bestFit="1" customWidth="1"/>
    <col min="14847" max="14847" width="34.28515625" style="12" customWidth="1"/>
    <col min="14848" max="14848" width="22.5703125" style="12" customWidth="1"/>
    <col min="14849" max="14849" width="0" style="12" hidden="1" customWidth="1"/>
    <col min="14850" max="14850" width="8.42578125" style="12" customWidth="1"/>
    <col min="14851" max="14851" width="6.140625" style="12" customWidth="1"/>
    <col min="14852" max="14853" width="8.140625" style="12" customWidth="1"/>
    <col min="14854" max="14854" width="7.5703125" style="12" customWidth="1"/>
    <col min="14855" max="15100" width="9.140625" style="12"/>
    <col min="15101" max="15101" width="6.28515625" style="12" customWidth="1"/>
    <col min="15102" max="15102" width="10.7109375" style="12" bestFit="1" customWidth="1"/>
    <col min="15103" max="15103" width="34.28515625" style="12" customWidth="1"/>
    <col min="15104" max="15104" width="22.5703125" style="12" customWidth="1"/>
    <col min="15105" max="15105" width="0" style="12" hidden="1" customWidth="1"/>
    <col min="15106" max="15106" width="8.42578125" style="12" customWidth="1"/>
    <col min="15107" max="15107" width="6.140625" style="12" customWidth="1"/>
    <col min="15108" max="15109" width="8.140625" style="12" customWidth="1"/>
    <col min="15110" max="15110" width="7.5703125" style="12" customWidth="1"/>
    <col min="15111" max="15356" width="9.140625" style="12"/>
    <col min="15357" max="15357" width="6.28515625" style="12" customWidth="1"/>
    <col min="15358" max="15358" width="10.7109375" style="12" bestFit="1" customWidth="1"/>
    <col min="15359" max="15359" width="34.28515625" style="12" customWidth="1"/>
    <col min="15360" max="15360" width="22.5703125" style="12" customWidth="1"/>
    <col min="15361" max="15361" width="0" style="12" hidden="1" customWidth="1"/>
    <col min="15362" max="15362" width="8.42578125" style="12" customWidth="1"/>
    <col min="15363" max="15363" width="6.140625" style="12" customWidth="1"/>
    <col min="15364" max="15365" width="8.140625" style="12" customWidth="1"/>
    <col min="15366" max="15366" width="7.5703125" style="12" customWidth="1"/>
    <col min="15367" max="15612" width="9.140625" style="12"/>
    <col min="15613" max="15613" width="6.28515625" style="12" customWidth="1"/>
    <col min="15614" max="15614" width="10.7109375" style="12" bestFit="1" customWidth="1"/>
    <col min="15615" max="15615" width="34.28515625" style="12" customWidth="1"/>
    <col min="15616" max="15616" width="22.5703125" style="12" customWidth="1"/>
    <col min="15617" max="15617" width="0" style="12" hidden="1" customWidth="1"/>
    <col min="15618" max="15618" width="8.42578125" style="12" customWidth="1"/>
    <col min="15619" max="15619" width="6.140625" style="12" customWidth="1"/>
    <col min="15620" max="15621" width="8.140625" style="12" customWidth="1"/>
    <col min="15622" max="15622" width="7.5703125" style="12" customWidth="1"/>
    <col min="15623" max="15868" width="9.140625" style="12"/>
    <col min="15869" max="15869" width="6.28515625" style="12" customWidth="1"/>
    <col min="15870" max="15870" width="10.7109375" style="12" bestFit="1" customWidth="1"/>
    <col min="15871" max="15871" width="34.28515625" style="12" customWidth="1"/>
    <col min="15872" max="15872" width="22.5703125" style="12" customWidth="1"/>
    <col min="15873" max="15873" width="0" style="12" hidden="1" customWidth="1"/>
    <col min="15874" max="15874" width="8.42578125" style="12" customWidth="1"/>
    <col min="15875" max="15875" width="6.140625" style="12" customWidth="1"/>
    <col min="15876" max="15877" width="8.140625" style="12" customWidth="1"/>
    <col min="15878" max="15878" width="7.5703125" style="12" customWidth="1"/>
    <col min="15879" max="16124" width="9.140625" style="12"/>
    <col min="16125" max="16125" width="6.28515625" style="12" customWidth="1"/>
    <col min="16126" max="16126" width="10.7109375" style="12" bestFit="1" customWidth="1"/>
    <col min="16127" max="16127" width="34.28515625" style="12" customWidth="1"/>
    <col min="16128" max="16128" width="22.5703125" style="12" customWidth="1"/>
    <col min="16129" max="16129" width="0" style="12" hidden="1" customWidth="1"/>
    <col min="16130" max="16130" width="8.42578125" style="12" customWidth="1"/>
    <col min="16131" max="16131" width="6.140625" style="12" customWidth="1"/>
    <col min="16132" max="16133" width="8.140625" style="12" customWidth="1"/>
    <col min="16134" max="16134" width="7.5703125" style="12" customWidth="1"/>
    <col min="16135" max="16384" width="9.140625" style="12"/>
  </cols>
  <sheetData>
    <row r="1" spans="1:6" ht="55.5" customHeight="1">
      <c r="A1" s="259" t="s">
        <v>378</v>
      </c>
      <c r="B1" s="259"/>
      <c r="C1" s="259"/>
      <c r="D1" s="259"/>
      <c r="E1" s="259"/>
    </row>
    <row r="2" spans="1:6" ht="42.75" customHeight="1">
      <c r="A2" s="260" t="s">
        <v>0</v>
      </c>
      <c r="B2" s="262" t="s">
        <v>69</v>
      </c>
      <c r="C2" s="264" t="s">
        <v>70</v>
      </c>
      <c r="D2" s="264" t="s">
        <v>59</v>
      </c>
      <c r="E2" s="254" t="s">
        <v>68</v>
      </c>
      <c r="F2" s="255"/>
    </row>
    <row r="3" spans="1:6" ht="79.5" customHeight="1">
      <c r="A3" s="261"/>
      <c r="B3" s="263"/>
      <c r="C3" s="261"/>
      <c r="D3" s="265"/>
      <c r="E3" s="17" t="s">
        <v>71</v>
      </c>
      <c r="F3" s="17" t="s">
        <v>9</v>
      </c>
    </row>
    <row r="4" spans="1:6" ht="44.25" customHeight="1">
      <c r="A4" s="1">
        <v>1</v>
      </c>
      <c r="B4" s="15" t="s">
        <v>323</v>
      </c>
      <c r="C4" s="1" t="s">
        <v>73</v>
      </c>
      <c r="D4" s="1">
        <v>0.95</v>
      </c>
      <c r="E4" s="14"/>
      <c r="F4" s="4"/>
    </row>
    <row r="5" spans="1:6" ht="39" customHeight="1">
      <c r="A5" s="1">
        <v>2</v>
      </c>
      <c r="B5" s="15" t="s">
        <v>324</v>
      </c>
      <c r="C5" s="1" t="s">
        <v>73</v>
      </c>
      <c r="D5" s="1">
        <v>2.14</v>
      </c>
      <c r="E5" s="14"/>
      <c r="F5" s="4"/>
    </row>
    <row r="6" spans="1:6" ht="28.5" customHeight="1">
      <c r="A6" s="1">
        <v>3</v>
      </c>
      <c r="B6" s="15" t="s">
        <v>325</v>
      </c>
      <c r="C6" s="1" t="s">
        <v>73</v>
      </c>
      <c r="D6" s="1">
        <v>0.05</v>
      </c>
      <c r="E6" s="14"/>
      <c r="F6" s="4"/>
    </row>
    <row r="7" spans="1:6" ht="35.25" customHeight="1">
      <c r="A7" s="1">
        <v>4</v>
      </c>
      <c r="B7" s="15" t="s">
        <v>98</v>
      </c>
      <c r="C7" s="1" t="s">
        <v>35</v>
      </c>
      <c r="D7" s="1">
        <v>5</v>
      </c>
      <c r="E7" s="14"/>
      <c r="F7" s="4"/>
    </row>
    <row r="8" spans="1:6" ht="35.25" customHeight="1">
      <c r="A8" s="1">
        <v>5</v>
      </c>
      <c r="B8" s="15" t="s">
        <v>99</v>
      </c>
      <c r="C8" s="1" t="s">
        <v>35</v>
      </c>
      <c r="D8" s="1">
        <v>5</v>
      </c>
      <c r="E8" s="14"/>
      <c r="F8" s="4"/>
    </row>
    <row r="9" spans="1:6" ht="23.25" customHeight="1">
      <c r="A9" s="1">
        <v>6</v>
      </c>
      <c r="B9" s="15" t="s">
        <v>100</v>
      </c>
      <c r="C9" s="1" t="s">
        <v>41</v>
      </c>
      <c r="D9" s="1">
        <v>25</v>
      </c>
      <c r="E9" s="14"/>
      <c r="F9" s="4"/>
    </row>
    <row r="10" spans="1:6" ht="30.75" customHeight="1">
      <c r="A10" s="1">
        <v>7</v>
      </c>
      <c r="B10" s="15" t="s">
        <v>101</v>
      </c>
      <c r="C10" s="1" t="s">
        <v>41</v>
      </c>
      <c r="D10" s="1">
        <v>50</v>
      </c>
      <c r="E10" s="14"/>
      <c r="F10" s="4"/>
    </row>
    <row r="11" spans="1:6" ht="20.25" customHeight="1">
      <c r="A11" s="1">
        <v>8</v>
      </c>
      <c r="B11" s="15" t="s">
        <v>102</v>
      </c>
      <c r="C11" s="1" t="s">
        <v>103</v>
      </c>
      <c r="D11" s="1">
        <v>0.9</v>
      </c>
      <c r="E11" s="14"/>
      <c r="F11" s="4"/>
    </row>
    <row r="12" spans="1:6" ht="19.5" customHeight="1">
      <c r="A12" s="1">
        <v>9</v>
      </c>
      <c r="B12" s="15" t="s">
        <v>104</v>
      </c>
      <c r="C12" s="1" t="s">
        <v>28</v>
      </c>
      <c r="D12" s="1">
        <v>2</v>
      </c>
      <c r="E12" s="14"/>
      <c r="F12" s="4"/>
    </row>
    <row r="13" spans="1:6" ht="21" customHeight="1">
      <c r="A13" s="1">
        <v>10</v>
      </c>
      <c r="B13" s="15" t="s">
        <v>105</v>
      </c>
      <c r="C13" s="1" t="s">
        <v>28</v>
      </c>
      <c r="D13" s="1">
        <v>100</v>
      </c>
      <c r="E13" s="14"/>
      <c r="F13" s="4"/>
    </row>
    <row r="14" spans="1:6" ht="21" customHeight="1">
      <c r="A14" s="1">
        <v>11</v>
      </c>
      <c r="B14" s="15" t="s">
        <v>106</v>
      </c>
      <c r="C14" s="1" t="s">
        <v>103</v>
      </c>
      <c r="D14" s="1">
        <v>0.5</v>
      </c>
      <c r="E14" s="14"/>
      <c r="F14" s="4"/>
    </row>
    <row r="15" spans="1:6" ht="21" customHeight="1">
      <c r="A15" s="1">
        <v>12</v>
      </c>
      <c r="B15" s="15" t="s">
        <v>107</v>
      </c>
      <c r="C15" s="1" t="s">
        <v>103</v>
      </c>
      <c r="D15" s="1">
        <v>0.8</v>
      </c>
      <c r="E15" s="14"/>
      <c r="F15" s="4"/>
    </row>
    <row r="16" spans="1:6" ht="30" customHeight="1">
      <c r="A16" s="1">
        <v>13</v>
      </c>
      <c r="B16" s="15" t="s">
        <v>108</v>
      </c>
      <c r="C16" s="1" t="s">
        <v>103</v>
      </c>
      <c r="D16" s="1">
        <v>0.8</v>
      </c>
      <c r="E16" s="14"/>
      <c r="F16" s="4"/>
    </row>
    <row r="17" spans="1:6" ht="30.75" customHeight="1">
      <c r="A17" s="1">
        <v>14</v>
      </c>
      <c r="B17" s="15" t="s">
        <v>109</v>
      </c>
      <c r="C17" s="1" t="s">
        <v>103</v>
      </c>
      <c r="D17" s="1">
        <v>0.9</v>
      </c>
      <c r="E17" s="14"/>
      <c r="F17" s="4"/>
    </row>
    <row r="18" spans="1:6" ht="23.25" customHeight="1">
      <c r="A18" s="1">
        <v>15</v>
      </c>
      <c r="B18" s="15" t="s">
        <v>110</v>
      </c>
      <c r="C18" s="1" t="s">
        <v>103</v>
      </c>
      <c r="D18" s="1">
        <v>2</v>
      </c>
      <c r="E18" s="14"/>
      <c r="F18" s="4"/>
    </row>
    <row r="19" spans="1:6" ht="37.5" customHeight="1">
      <c r="A19" s="1">
        <v>16</v>
      </c>
      <c r="B19" s="15" t="s">
        <v>326</v>
      </c>
      <c r="C19" s="1" t="s">
        <v>28</v>
      </c>
      <c r="D19" s="1">
        <v>25</v>
      </c>
      <c r="E19" s="14"/>
      <c r="F19" s="4"/>
    </row>
    <row r="20" spans="1:6" ht="39" customHeight="1">
      <c r="A20" s="1">
        <v>17</v>
      </c>
      <c r="B20" s="15" t="s">
        <v>327</v>
      </c>
      <c r="C20" s="1" t="s">
        <v>174</v>
      </c>
      <c r="D20" s="1">
        <v>3.14</v>
      </c>
      <c r="E20" s="14"/>
      <c r="F20" s="4"/>
    </row>
    <row r="21" spans="1:6" ht="20.100000000000001" customHeight="1">
      <c r="A21" s="2"/>
      <c r="B21" s="10" t="s">
        <v>96</v>
      </c>
      <c r="C21" s="2"/>
      <c r="D21" s="3"/>
      <c r="E21" s="3"/>
      <c r="F21" s="4"/>
    </row>
    <row r="22" spans="1:6" ht="20.100000000000001" customHeight="1">
      <c r="A22" s="2"/>
      <c r="B22" s="10" t="s">
        <v>97</v>
      </c>
      <c r="C22" s="2"/>
      <c r="D22" s="14"/>
      <c r="E22" s="14"/>
      <c r="F22" s="21"/>
    </row>
    <row r="23" spans="1:6" ht="20.100000000000001" customHeight="1">
      <c r="A23" s="2"/>
      <c r="B23" s="10" t="s">
        <v>96</v>
      </c>
      <c r="C23" s="2"/>
      <c r="D23" s="14"/>
      <c r="E23" s="14"/>
      <c r="F23" s="21"/>
    </row>
    <row r="24" spans="1:6" ht="20.100000000000001" customHeight="1">
      <c r="A24" s="2"/>
      <c r="B24" s="10" t="s">
        <v>60</v>
      </c>
      <c r="C24" s="2"/>
      <c r="D24" s="14"/>
      <c r="E24" s="14"/>
      <c r="F24" s="21"/>
    </row>
    <row r="25" spans="1:6" ht="20.100000000000001" customHeight="1">
      <c r="A25" s="2"/>
      <c r="B25" s="10" t="s">
        <v>96</v>
      </c>
      <c r="C25" s="2"/>
      <c r="D25" s="14"/>
      <c r="E25" s="14"/>
      <c r="F25" s="21"/>
    </row>
    <row r="26" spans="1:6" s="225" customFormat="1" ht="25.5" customHeight="1">
      <c r="A26" s="1"/>
      <c r="B26" s="10" t="s">
        <v>350</v>
      </c>
      <c r="C26" s="227">
        <v>0.05</v>
      </c>
      <c r="D26" s="1"/>
      <c r="E26" s="1"/>
      <c r="F26" s="1"/>
    </row>
    <row r="27" spans="1:6" s="225" customFormat="1">
      <c r="A27" s="1"/>
      <c r="B27" s="10" t="s">
        <v>2</v>
      </c>
      <c r="C27" s="1"/>
      <c r="D27" s="1"/>
      <c r="E27" s="1"/>
      <c r="F27" s="1"/>
    </row>
    <row r="28" spans="1:6" s="225" customFormat="1">
      <c r="A28" s="1"/>
      <c r="B28" s="10" t="s">
        <v>352</v>
      </c>
      <c r="C28" s="227">
        <v>0.18</v>
      </c>
      <c r="D28" s="1"/>
      <c r="E28" s="1"/>
      <c r="F28" s="1"/>
    </row>
    <row r="29" spans="1:6" s="225" customFormat="1">
      <c r="A29" s="1"/>
      <c r="B29" s="10" t="s">
        <v>358</v>
      </c>
      <c r="C29" s="1"/>
      <c r="D29" s="1"/>
      <c r="E29" s="1"/>
      <c r="F29" s="1"/>
    </row>
  </sheetData>
  <autoFilter ref="A4:H25"/>
  <mergeCells count="6">
    <mergeCell ref="A1:E1"/>
    <mergeCell ref="A2:A3"/>
    <mergeCell ref="B2:B3"/>
    <mergeCell ref="C2:C3"/>
    <mergeCell ref="E2:F2"/>
    <mergeCell ref="D2:D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92"/>
  <sheetViews>
    <sheetView topLeftCell="A31" zoomScaleNormal="100" workbookViewId="0">
      <selection sqref="A1:F1"/>
    </sheetView>
  </sheetViews>
  <sheetFormatPr defaultRowHeight="12.75"/>
  <cols>
    <col min="1" max="1" width="6.28515625" style="71" customWidth="1"/>
    <col min="2" max="2" width="36.28515625" style="72" customWidth="1"/>
    <col min="3" max="3" width="10.7109375" style="71" customWidth="1"/>
    <col min="4" max="4" width="10.7109375" style="71" hidden="1" customWidth="1"/>
    <col min="5" max="7" width="10.7109375" style="71" customWidth="1"/>
    <col min="8" max="252" width="9.140625" style="71"/>
    <col min="253" max="253" width="6.28515625" style="71" customWidth="1"/>
    <col min="254" max="254" width="10.7109375" style="71" bestFit="1" customWidth="1"/>
    <col min="255" max="255" width="34.28515625" style="71" customWidth="1"/>
    <col min="256" max="256" width="22.5703125" style="71" customWidth="1"/>
    <col min="257" max="257" width="0" style="71" hidden="1" customWidth="1"/>
    <col min="258" max="258" width="8.42578125" style="71" customWidth="1"/>
    <col min="259" max="259" width="7.7109375" style="71" customWidth="1"/>
    <col min="260" max="261" width="8.140625" style="71" customWidth="1"/>
    <col min="262" max="262" width="9.28515625" style="71" customWidth="1"/>
    <col min="263" max="508" width="9.140625" style="71"/>
    <col min="509" max="509" width="6.28515625" style="71" customWidth="1"/>
    <col min="510" max="510" width="10.7109375" style="71" bestFit="1" customWidth="1"/>
    <col min="511" max="511" width="34.28515625" style="71" customWidth="1"/>
    <col min="512" max="512" width="22.5703125" style="71" customWidth="1"/>
    <col min="513" max="513" width="0" style="71" hidden="1" customWidth="1"/>
    <col min="514" max="514" width="8.42578125" style="71" customWidth="1"/>
    <col min="515" max="515" width="7.7109375" style="71" customWidth="1"/>
    <col min="516" max="517" width="8.140625" style="71" customWidth="1"/>
    <col min="518" max="518" width="9.28515625" style="71" customWidth="1"/>
    <col min="519" max="764" width="9.140625" style="71"/>
    <col min="765" max="765" width="6.28515625" style="71" customWidth="1"/>
    <col min="766" max="766" width="10.7109375" style="71" bestFit="1" customWidth="1"/>
    <col min="767" max="767" width="34.28515625" style="71" customWidth="1"/>
    <col min="768" max="768" width="22.5703125" style="71" customWidth="1"/>
    <col min="769" max="769" width="0" style="71" hidden="1" customWidth="1"/>
    <col min="770" max="770" width="8.42578125" style="71" customWidth="1"/>
    <col min="771" max="771" width="7.7109375" style="71" customWidth="1"/>
    <col min="772" max="773" width="8.140625" style="71" customWidth="1"/>
    <col min="774" max="774" width="9.28515625" style="71" customWidth="1"/>
    <col min="775" max="1020" width="9.140625" style="71"/>
    <col min="1021" max="1021" width="6.28515625" style="71" customWidth="1"/>
    <col min="1022" max="1022" width="10.7109375" style="71" bestFit="1" customWidth="1"/>
    <col min="1023" max="1023" width="34.28515625" style="71" customWidth="1"/>
    <col min="1024" max="1024" width="22.5703125" style="71" customWidth="1"/>
    <col min="1025" max="1025" width="0" style="71" hidden="1" customWidth="1"/>
    <col min="1026" max="1026" width="8.42578125" style="71" customWidth="1"/>
    <col min="1027" max="1027" width="7.7109375" style="71" customWidth="1"/>
    <col min="1028" max="1029" width="8.140625" style="71" customWidth="1"/>
    <col min="1030" max="1030" width="9.28515625" style="71" customWidth="1"/>
    <col min="1031" max="1276" width="9.140625" style="71"/>
    <col min="1277" max="1277" width="6.28515625" style="71" customWidth="1"/>
    <col min="1278" max="1278" width="10.7109375" style="71" bestFit="1" customWidth="1"/>
    <col min="1279" max="1279" width="34.28515625" style="71" customWidth="1"/>
    <col min="1280" max="1280" width="22.5703125" style="71" customWidth="1"/>
    <col min="1281" max="1281" width="0" style="71" hidden="1" customWidth="1"/>
    <col min="1282" max="1282" width="8.42578125" style="71" customWidth="1"/>
    <col min="1283" max="1283" width="7.7109375" style="71" customWidth="1"/>
    <col min="1284" max="1285" width="8.140625" style="71" customWidth="1"/>
    <col min="1286" max="1286" width="9.28515625" style="71" customWidth="1"/>
    <col min="1287" max="1532" width="9.140625" style="71"/>
    <col min="1533" max="1533" width="6.28515625" style="71" customWidth="1"/>
    <col min="1534" max="1534" width="10.7109375" style="71" bestFit="1" customWidth="1"/>
    <col min="1535" max="1535" width="34.28515625" style="71" customWidth="1"/>
    <col min="1536" max="1536" width="22.5703125" style="71" customWidth="1"/>
    <col min="1537" max="1537" width="0" style="71" hidden="1" customWidth="1"/>
    <col min="1538" max="1538" width="8.42578125" style="71" customWidth="1"/>
    <col min="1539" max="1539" width="7.7109375" style="71" customWidth="1"/>
    <col min="1540" max="1541" width="8.140625" style="71" customWidth="1"/>
    <col min="1542" max="1542" width="9.28515625" style="71" customWidth="1"/>
    <col min="1543" max="1788" width="9.140625" style="71"/>
    <col min="1789" max="1789" width="6.28515625" style="71" customWidth="1"/>
    <col min="1790" max="1790" width="10.7109375" style="71" bestFit="1" customWidth="1"/>
    <col min="1791" max="1791" width="34.28515625" style="71" customWidth="1"/>
    <col min="1792" max="1792" width="22.5703125" style="71" customWidth="1"/>
    <col min="1793" max="1793" width="0" style="71" hidden="1" customWidth="1"/>
    <col min="1794" max="1794" width="8.42578125" style="71" customWidth="1"/>
    <col min="1795" max="1795" width="7.7109375" style="71" customWidth="1"/>
    <col min="1796" max="1797" width="8.140625" style="71" customWidth="1"/>
    <col min="1798" max="1798" width="9.28515625" style="71" customWidth="1"/>
    <col min="1799" max="2044" width="9.140625" style="71"/>
    <col min="2045" max="2045" width="6.28515625" style="71" customWidth="1"/>
    <col min="2046" max="2046" width="10.7109375" style="71" bestFit="1" customWidth="1"/>
    <col min="2047" max="2047" width="34.28515625" style="71" customWidth="1"/>
    <col min="2048" max="2048" width="22.5703125" style="71" customWidth="1"/>
    <col min="2049" max="2049" width="0" style="71" hidden="1" customWidth="1"/>
    <col min="2050" max="2050" width="8.42578125" style="71" customWidth="1"/>
    <col min="2051" max="2051" width="7.7109375" style="71" customWidth="1"/>
    <col min="2052" max="2053" width="8.140625" style="71" customWidth="1"/>
    <col min="2054" max="2054" width="9.28515625" style="71" customWidth="1"/>
    <col min="2055" max="2300" width="9.140625" style="71"/>
    <col min="2301" max="2301" width="6.28515625" style="71" customWidth="1"/>
    <col min="2302" max="2302" width="10.7109375" style="71" bestFit="1" customWidth="1"/>
    <col min="2303" max="2303" width="34.28515625" style="71" customWidth="1"/>
    <col min="2304" max="2304" width="22.5703125" style="71" customWidth="1"/>
    <col min="2305" max="2305" width="0" style="71" hidden="1" customWidth="1"/>
    <col min="2306" max="2306" width="8.42578125" style="71" customWidth="1"/>
    <col min="2307" max="2307" width="7.7109375" style="71" customWidth="1"/>
    <col min="2308" max="2309" width="8.140625" style="71" customWidth="1"/>
    <col min="2310" max="2310" width="9.28515625" style="71" customWidth="1"/>
    <col min="2311" max="2556" width="9.140625" style="71"/>
    <col min="2557" max="2557" width="6.28515625" style="71" customWidth="1"/>
    <col min="2558" max="2558" width="10.7109375" style="71" bestFit="1" customWidth="1"/>
    <col min="2559" max="2559" width="34.28515625" style="71" customWidth="1"/>
    <col min="2560" max="2560" width="22.5703125" style="71" customWidth="1"/>
    <col min="2561" max="2561" width="0" style="71" hidden="1" customWidth="1"/>
    <col min="2562" max="2562" width="8.42578125" style="71" customWidth="1"/>
    <col min="2563" max="2563" width="7.7109375" style="71" customWidth="1"/>
    <col min="2564" max="2565" width="8.140625" style="71" customWidth="1"/>
    <col min="2566" max="2566" width="9.28515625" style="71" customWidth="1"/>
    <col min="2567" max="2812" width="9.140625" style="71"/>
    <col min="2813" max="2813" width="6.28515625" style="71" customWidth="1"/>
    <col min="2814" max="2814" width="10.7109375" style="71" bestFit="1" customWidth="1"/>
    <col min="2815" max="2815" width="34.28515625" style="71" customWidth="1"/>
    <col min="2816" max="2816" width="22.5703125" style="71" customWidth="1"/>
    <col min="2817" max="2817" width="0" style="71" hidden="1" customWidth="1"/>
    <col min="2818" max="2818" width="8.42578125" style="71" customWidth="1"/>
    <col min="2819" max="2819" width="7.7109375" style="71" customWidth="1"/>
    <col min="2820" max="2821" width="8.140625" style="71" customWidth="1"/>
    <col min="2822" max="2822" width="9.28515625" style="71" customWidth="1"/>
    <col min="2823" max="3068" width="9.140625" style="71"/>
    <col min="3069" max="3069" width="6.28515625" style="71" customWidth="1"/>
    <col min="3070" max="3070" width="10.7109375" style="71" bestFit="1" customWidth="1"/>
    <col min="3071" max="3071" width="34.28515625" style="71" customWidth="1"/>
    <col min="3072" max="3072" width="22.5703125" style="71" customWidth="1"/>
    <col min="3073" max="3073" width="0" style="71" hidden="1" customWidth="1"/>
    <col min="3074" max="3074" width="8.42578125" style="71" customWidth="1"/>
    <col min="3075" max="3075" width="7.7109375" style="71" customWidth="1"/>
    <col min="3076" max="3077" width="8.140625" style="71" customWidth="1"/>
    <col min="3078" max="3078" width="9.28515625" style="71" customWidth="1"/>
    <col min="3079" max="3324" width="9.140625" style="71"/>
    <col min="3325" max="3325" width="6.28515625" style="71" customWidth="1"/>
    <col min="3326" max="3326" width="10.7109375" style="71" bestFit="1" customWidth="1"/>
    <col min="3327" max="3327" width="34.28515625" style="71" customWidth="1"/>
    <col min="3328" max="3328" width="22.5703125" style="71" customWidth="1"/>
    <col min="3329" max="3329" width="0" style="71" hidden="1" customWidth="1"/>
    <col min="3330" max="3330" width="8.42578125" style="71" customWidth="1"/>
    <col min="3331" max="3331" width="7.7109375" style="71" customWidth="1"/>
    <col min="3332" max="3333" width="8.140625" style="71" customWidth="1"/>
    <col min="3334" max="3334" width="9.28515625" style="71" customWidth="1"/>
    <col min="3335" max="3580" width="9.140625" style="71"/>
    <col min="3581" max="3581" width="6.28515625" style="71" customWidth="1"/>
    <col min="3582" max="3582" width="10.7109375" style="71" bestFit="1" customWidth="1"/>
    <col min="3583" max="3583" width="34.28515625" style="71" customWidth="1"/>
    <col min="3584" max="3584" width="22.5703125" style="71" customWidth="1"/>
    <col min="3585" max="3585" width="0" style="71" hidden="1" customWidth="1"/>
    <col min="3586" max="3586" width="8.42578125" style="71" customWidth="1"/>
    <col min="3587" max="3587" width="7.7109375" style="71" customWidth="1"/>
    <col min="3588" max="3589" width="8.140625" style="71" customWidth="1"/>
    <col min="3590" max="3590" width="9.28515625" style="71" customWidth="1"/>
    <col min="3591" max="3836" width="9.140625" style="71"/>
    <col min="3837" max="3837" width="6.28515625" style="71" customWidth="1"/>
    <col min="3838" max="3838" width="10.7109375" style="71" bestFit="1" customWidth="1"/>
    <col min="3839" max="3839" width="34.28515625" style="71" customWidth="1"/>
    <col min="3840" max="3840" width="22.5703125" style="71" customWidth="1"/>
    <col min="3841" max="3841" width="0" style="71" hidden="1" customWidth="1"/>
    <col min="3842" max="3842" width="8.42578125" style="71" customWidth="1"/>
    <col min="3843" max="3843" width="7.7109375" style="71" customWidth="1"/>
    <col min="3844" max="3845" width="8.140625" style="71" customWidth="1"/>
    <col min="3846" max="3846" width="9.28515625" style="71" customWidth="1"/>
    <col min="3847" max="4092" width="9.140625" style="71"/>
    <col min="4093" max="4093" width="6.28515625" style="71" customWidth="1"/>
    <col min="4094" max="4094" width="10.7109375" style="71" bestFit="1" customWidth="1"/>
    <col min="4095" max="4095" width="34.28515625" style="71" customWidth="1"/>
    <col min="4096" max="4096" width="22.5703125" style="71" customWidth="1"/>
    <col min="4097" max="4097" width="0" style="71" hidden="1" customWidth="1"/>
    <col min="4098" max="4098" width="8.42578125" style="71" customWidth="1"/>
    <col min="4099" max="4099" width="7.7109375" style="71" customWidth="1"/>
    <col min="4100" max="4101" width="8.140625" style="71" customWidth="1"/>
    <col min="4102" max="4102" width="9.28515625" style="71" customWidth="1"/>
    <col min="4103" max="4348" width="9.140625" style="71"/>
    <col min="4349" max="4349" width="6.28515625" style="71" customWidth="1"/>
    <col min="4350" max="4350" width="10.7109375" style="71" bestFit="1" customWidth="1"/>
    <col min="4351" max="4351" width="34.28515625" style="71" customWidth="1"/>
    <col min="4352" max="4352" width="22.5703125" style="71" customWidth="1"/>
    <col min="4353" max="4353" width="0" style="71" hidden="1" customWidth="1"/>
    <col min="4354" max="4354" width="8.42578125" style="71" customWidth="1"/>
    <col min="4355" max="4355" width="7.7109375" style="71" customWidth="1"/>
    <col min="4356" max="4357" width="8.140625" style="71" customWidth="1"/>
    <col min="4358" max="4358" width="9.28515625" style="71" customWidth="1"/>
    <col min="4359" max="4604" width="9.140625" style="71"/>
    <col min="4605" max="4605" width="6.28515625" style="71" customWidth="1"/>
    <col min="4606" max="4606" width="10.7109375" style="71" bestFit="1" customWidth="1"/>
    <col min="4607" max="4607" width="34.28515625" style="71" customWidth="1"/>
    <col min="4608" max="4608" width="22.5703125" style="71" customWidth="1"/>
    <col min="4609" max="4609" width="0" style="71" hidden="1" customWidth="1"/>
    <col min="4610" max="4610" width="8.42578125" style="71" customWidth="1"/>
    <col min="4611" max="4611" width="7.7109375" style="71" customWidth="1"/>
    <col min="4612" max="4613" width="8.140625" style="71" customWidth="1"/>
    <col min="4614" max="4614" width="9.28515625" style="71" customWidth="1"/>
    <col min="4615" max="4860" width="9.140625" style="71"/>
    <col min="4861" max="4861" width="6.28515625" style="71" customWidth="1"/>
    <col min="4862" max="4862" width="10.7109375" style="71" bestFit="1" customWidth="1"/>
    <col min="4863" max="4863" width="34.28515625" style="71" customWidth="1"/>
    <col min="4864" max="4864" width="22.5703125" style="71" customWidth="1"/>
    <col min="4865" max="4865" width="0" style="71" hidden="1" customWidth="1"/>
    <col min="4866" max="4866" width="8.42578125" style="71" customWidth="1"/>
    <col min="4867" max="4867" width="7.7109375" style="71" customWidth="1"/>
    <col min="4868" max="4869" width="8.140625" style="71" customWidth="1"/>
    <col min="4870" max="4870" width="9.28515625" style="71" customWidth="1"/>
    <col min="4871" max="5116" width="9.140625" style="71"/>
    <col min="5117" max="5117" width="6.28515625" style="71" customWidth="1"/>
    <col min="5118" max="5118" width="10.7109375" style="71" bestFit="1" customWidth="1"/>
    <col min="5119" max="5119" width="34.28515625" style="71" customWidth="1"/>
    <col min="5120" max="5120" width="22.5703125" style="71" customWidth="1"/>
    <col min="5121" max="5121" width="0" style="71" hidden="1" customWidth="1"/>
    <col min="5122" max="5122" width="8.42578125" style="71" customWidth="1"/>
    <col min="5123" max="5123" width="7.7109375" style="71" customWidth="1"/>
    <col min="5124" max="5125" width="8.140625" style="71" customWidth="1"/>
    <col min="5126" max="5126" width="9.28515625" style="71" customWidth="1"/>
    <col min="5127" max="5372" width="9.140625" style="71"/>
    <col min="5373" max="5373" width="6.28515625" style="71" customWidth="1"/>
    <col min="5374" max="5374" width="10.7109375" style="71" bestFit="1" customWidth="1"/>
    <col min="5375" max="5375" width="34.28515625" style="71" customWidth="1"/>
    <col min="5376" max="5376" width="22.5703125" style="71" customWidth="1"/>
    <col min="5377" max="5377" width="0" style="71" hidden="1" customWidth="1"/>
    <col min="5378" max="5378" width="8.42578125" style="71" customWidth="1"/>
    <col min="5379" max="5379" width="7.7109375" style="71" customWidth="1"/>
    <col min="5380" max="5381" width="8.140625" style="71" customWidth="1"/>
    <col min="5382" max="5382" width="9.28515625" style="71" customWidth="1"/>
    <col min="5383" max="5628" width="9.140625" style="71"/>
    <col min="5629" max="5629" width="6.28515625" style="71" customWidth="1"/>
    <col min="5630" max="5630" width="10.7109375" style="71" bestFit="1" customWidth="1"/>
    <col min="5631" max="5631" width="34.28515625" style="71" customWidth="1"/>
    <col min="5632" max="5632" width="22.5703125" style="71" customWidth="1"/>
    <col min="5633" max="5633" width="0" style="71" hidden="1" customWidth="1"/>
    <col min="5634" max="5634" width="8.42578125" style="71" customWidth="1"/>
    <col min="5635" max="5635" width="7.7109375" style="71" customWidth="1"/>
    <col min="5636" max="5637" width="8.140625" style="71" customWidth="1"/>
    <col min="5638" max="5638" width="9.28515625" style="71" customWidth="1"/>
    <col min="5639" max="5884" width="9.140625" style="71"/>
    <col min="5885" max="5885" width="6.28515625" style="71" customWidth="1"/>
    <col min="5886" max="5886" width="10.7109375" style="71" bestFit="1" customWidth="1"/>
    <col min="5887" max="5887" width="34.28515625" style="71" customWidth="1"/>
    <col min="5888" max="5888" width="22.5703125" style="71" customWidth="1"/>
    <col min="5889" max="5889" width="0" style="71" hidden="1" customWidth="1"/>
    <col min="5890" max="5890" width="8.42578125" style="71" customWidth="1"/>
    <col min="5891" max="5891" width="7.7109375" style="71" customWidth="1"/>
    <col min="5892" max="5893" width="8.140625" style="71" customWidth="1"/>
    <col min="5894" max="5894" width="9.28515625" style="71" customWidth="1"/>
    <col min="5895" max="6140" width="9.140625" style="71"/>
    <col min="6141" max="6141" width="6.28515625" style="71" customWidth="1"/>
    <col min="6142" max="6142" width="10.7109375" style="71" bestFit="1" customWidth="1"/>
    <col min="6143" max="6143" width="34.28515625" style="71" customWidth="1"/>
    <col min="6144" max="6144" width="22.5703125" style="71" customWidth="1"/>
    <col min="6145" max="6145" width="0" style="71" hidden="1" customWidth="1"/>
    <col min="6146" max="6146" width="8.42578125" style="71" customWidth="1"/>
    <col min="6147" max="6147" width="7.7109375" style="71" customWidth="1"/>
    <col min="6148" max="6149" width="8.140625" style="71" customWidth="1"/>
    <col min="6150" max="6150" width="9.28515625" style="71" customWidth="1"/>
    <col min="6151" max="6396" width="9.140625" style="71"/>
    <col min="6397" max="6397" width="6.28515625" style="71" customWidth="1"/>
    <col min="6398" max="6398" width="10.7109375" style="71" bestFit="1" customWidth="1"/>
    <col min="6399" max="6399" width="34.28515625" style="71" customWidth="1"/>
    <col min="6400" max="6400" width="22.5703125" style="71" customWidth="1"/>
    <col min="6401" max="6401" width="0" style="71" hidden="1" customWidth="1"/>
    <col min="6402" max="6402" width="8.42578125" style="71" customWidth="1"/>
    <col min="6403" max="6403" width="7.7109375" style="71" customWidth="1"/>
    <col min="6404" max="6405" width="8.140625" style="71" customWidth="1"/>
    <col min="6406" max="6406" width="9.28515625" style="71" customWidth="1"/>
    <col min="6407" max="6652" width="9.140625" style="71"/>
    <col min="6653" max="6653" width="6.28515625" style="71" customWidth="1"/>
    <col min="6654" max="6654" width="10.7109375" style="71" bestFit="1" customWidth="1"/>
    <col min="6655" max="6655" width="34.28515625" style="71" customWidth="1"/>
    <col min="6656" max="6656" width="22.5703125" style="71" customWidth="1"/>
    <col min="6657" max="6657" width="0" style="71" hidden="1" customWidth="1"/>
    <col min="6658" max="6658" width="8.42578125" style="71" customWidth="1"/>
    <col min="6659" max="6659" width="7.7109375" style="71" customWidth="1"/>
    <col min="6660" max="6661" width="8.140625" style="71" customWidth="1"/>
    <col min="6662" max="6662" width="9.28515625" style="71" customWidth="1"/>
    <col min="6663" max="6908" width="9.140625" style="71"/>
    <col min="6909" max="6909" width="6.28515625" style="71" customWidth="1"/>
    <col min="6910" max="6910" width="10.7109375" style="71" bestFit="1" customWidth="1"/>
    <col min="6911" max="6911" width="34.28515625" style="71" customWidth="1"/>
    <col min="6912" max="6912" width="22.5703125" style="71" customWidth="1"/>
    <col min="6913" max="6913" width="0" style="71" hidden="1" customWidth="1"/>
    <col min="6914" max="6914" width="8.42578125" style="71" customWidth="1"/>
    <col min="6915" max="6915" width="7.7109375" style="71" customWidth="1"/>
    <col min="6916" max="6917" width="8.140625" style="71" customWidth="1"/>
    <col min="6918" max="6918" width="9.28515625" style="71" customWidth="1"/>
    <col min="6919" max="7164" width="9.140625" style="71"/>
    <col min="7165" max="7165" width="6.28515625" style="71" customWidth="1"/>
    <col min="7166" max="7166" width="10.7109375" style="71" bestFit="1" customWidth="1"/>
    <col min="7167" max="7167" width="34.28515625" style="71" customWidth="1"/>
    <col min="7168" max="7168" width="22.5703125" style="71" customWidth="1"/>
    <col min="7169" max="7169" width="0" style="71" hidden="1" customWidth="1"/>
    <col min="7170" max="7170" width="8.42578125" style="71" customWidth="1"/>
    <col min="7171" max="7171" width="7.7109375" style="71" customWidth="1"/>
    <col min="7172" max="7173" width="8.140625" style="71" customWidth="1"/>
    <col min="7174" max="7174" width="9.28515625" style="71" customWidth="1"/>
    <col min="7175" max="7420" width="9.140625" style="71"/>
    <col min="7421" max="7421" width="6.28515625" style="71" customWidth="1"/>
    <col min="7422" max="7422" width="10.7109375" style="71" bestFit="1" customWidth="1"/>
    <col min="7423" max="7423" width="34.28515625" style="71" customWidth="1"/>
    <col min="7424" max="7424" width="22.5703125" style="71" customWidth="1"/>
    <col min="7425" max="7425" width="0" style="71" hidden="1" customWidth="1"/>
    <col min="7426" max="7426" width="8.42578125" style="71" customWidth="1"/>
    <col min="7427" max="7427" width="7.7109375" style="71" customWidth="1"/>
    <col min="7428" max="7429" width="8.140625" style="71" customWidth="1"/>
    <col min="7430" max="7430" width="9.28515625" style="71" customWidth="1"/>
    <col min="7431" max="7676" width="9.140625" style="71"/>
    <col min="7677" max="7677" width="6.28515625" style="71" customWidth="1"/>
    <col min="7678" max="7678" width="10.7109375" style="71" bestFit="1" customWidth="1"/>
    <col min="7679" max="7679" width="34.28515625" style="71" customWidth="1"/>
    <col min="7680" max="7680" width="22.5703125" style="71" customWidth="1"/>
    <col min="7681" max="7681" width="0" style="71" hidden="1" customWidth="1"/>
    <col min="7682" max="7682" width="8.42578125" style="71" customWidth="1"/>
    <col min="7683" max="7683" width="7.7109375" style="71" customWidth="1"/>
    <col min="7684" max="7685" width="8.140625" style="71" customWidth="1"/>
    <col min="7686" max="7686" width="9.28515625" style="71" customWidth="1"/>
    <col min="7687" max="7932" width="9.140625" style="71"/>
    <col min="7933" max="7933" width="6.28515625" style="71" customWidth="1"/>
    <col min="7934" max="7934" width="10.7109375" style="71" bestFit="1" customWidth="1"/>
    <col min="7935" max="7935" width="34.28515625" style="71" customWidth="1"/>
    <col min="7936" max="7936" width="22.5703125" style="71" customWidth="1"/>
    <col min="7937" max="7937" width="0" style="71" hidden="1" customWidth="1"/>
    <col min="7938" max="7938" width="8.42578125" style="71" customWidth="1"/>
    <col min="7939" max="7939" width="7.7109375" style="71" customWidth="1"/>
    <col min="7940" max="7941" width="8.140625" style="71" customWidth="1"/>
    <col min="7942" max="7942" width="9.28515625" style="71" customWidth="1"/>
    <col min="7943" max="8188" width="9.140625" style="71"/>
    <col min="8189" max="8189" width="6.28515625" style="71" customWidth="1"/>
    <col min="8190" max="8190" width="10.7109375" style="71" bestFit="1" customWidth="1"/>
    <col min="8191" max="8191" width="34.28515625" style="71" customWidth="1"/>
    <col min="8192" max="8192" width="22.5703125" style="71" customWidth="1"/>
    <col min="8193" max="8193" width="0" style="71" hidden="1" customWidth="1"/>
    <col min="8194" max="8194" width="8.42578125" style="71" customWidth="1"/>
    <col min="8195" max="8195" width="7.7109375" style="71" customWidth="1"/>
    <col min="8196" max="8197" width="8.140625" style="71" customWidth="1"/>
    <col min="8198" max="8198" width="9.28515625" style="71" customWidth="1"/>
    <col min="8199" max="8444" width="9.140625" style="71"/>
    <col min="8445" max="8445" width="6.28515625" style="71" customWidth="1"/>
    <col min="8446" max="8446" width="10.7109375" style="71" bestFit="1" customWidth="1"/>
    <col min="8447" max="8447" width="34.28515625" style="71" customWidth="1"/>
    <col min="8448" max="8448" width="22.5703125" style="71" customWidth="1"/>
    <col min="8449" max="8449" width="0" style="71" hidden="1" customWidth="1"/>
    <col min="8450" max="8450" width="8.42578125" style="71" customWidth="1"/>
    <col min="8451" max="8451" width="7.7109375" style="71" customWidth="1"/>
    <col min="8452" max="8453" width="8.140625" style="71" customWidth="1"/>
    <col min="8454" max="8454" width="9.28515625" style="71" customWidth="1"/>
    <col min="8455" max="8700" width="9.140625" style="71"/>
    <col min="8701" max="8701" width="6.28515625" style="71" customWidth="1"/>
    <col min="8702" max="8702" width="10.7109375" style="71" bestFit="1" customWidth="1"/>
    <col min="8703" max="8703" width="34.28515625" style="71" customWidth="1"/>
    <col min="8704" max="8704" width="22.5703125" style="71" customWidth="1"/>
    <col min="8705" max="8705" width="0" style="71" hidden="1" customWidth="1"/>
    <col min="8706" max="8706" width="8.42578125" style="71" customWidth="1"/>
    <col min="8707" max="8707" width="7.7109375" style="71" customWidth="1"/>
    <col min="8708" max="8709" width="8.140625" style="71" customWidth="1"/>
    <col min="8710" max="8710" width="9.28515625" style="71" customWidth="1"/>
    <col min="8711" max="8956" width="9.140625" style="71"/>
    <col min="8957" max="8957" width="6.28515625" style="71" customWidth="1"/>
    <col min="8958" max="8958" width="10.7109375" style="71" bestFit="1" customWidth="1"/>
    <col min="8959" max="8959" width="34.28515625" style="71" customWidth="1"/>
    <col min="8960" max="8960" width="22.5703125" style="71" customWidth="1"/>
    <col min="8961" max="8961" width="0" style="71" hidden="1" customWidth="1"/>
    <col min="8962" max="8962" width="8.42578125" style="71" customWidth="1"/>
    <col min="8963" max="8963" width="7.7109375" style="71" customWidth="1"/>
    <col min="8964" max="8965" width="8.140625" style="71" customWidth="1"/>
    <col min="8966" max="8966" width="9.28515625" style="71" customWidth="1"/>
    <col min="8967" max="9212" width="9.140625" style="71"/>
    <col min="9213" max="9213" width="6.28515625" style="71" customWidth="1"/>
    <col min="9214" max="9214" width="10.7109375" style="71" bestFit="1" customWidth="1"/>
    <col min="9215" max="9215" width="34.28515625" style="71" customWidth="1"/>
    <col min="9216" max="9216" width="22.5703125" style="71" customWidth="1"/>
    <col min="9217" max="9217" width="0" style="71" hidden="1" customWidth="1"/>
    <col min="9218" max="9218" width="8.42578125" style="71" customWidth="1"/>
    <col min="9219" max="9219" width="7.7109375" style="71" customWidth="1"/>
    <col min="9220" max="9221" width="8.140625" style="71" customWidth="1"/>
    <col min="9222" max="9222" width="9.28515625" style="71" customWidth="1"/>
    <col min="9223" max="9468" width="9.140625" style="71"/>
    <col min="9469" max="9469" width="6.28515625" style="71" customWidth="1"/>
    <col min="9470" max="9470" width="10.7109375" style="71" bestFit="1" customWidth="1"/>
    <col min="9471" max="9471" width="34.28515625" style="71" customWidth="1"/>
    <col min="9472" max="9472" width="22.5703125" style="71" customWidth="1"/>
    <col min="9473" max="9473" width="0" style="71" hidden="1" customWidth="1"/>
    <col min="9474" max="9474" width="8.42578125" style="71" customWidth="1"/>
    <col min="9475" max="9475" width="7.7109375" style="71" customWidth="1"/>
    <col min="9476" max="9477" width="8.140625" style="71" customWidth="1"/>
    <col min="9478" max="9478" width="9.28515625" style="71" customWidth="1"/>
    <col min="9479" max="9724" width="9.140625" style="71"/>
    <col min="9725" max="9725" width="6.28515625" style="71" customWidth="1"/>
    <col min="9726" max="9726" width="10.7109375" style="71" bestFit="1" customWidth="1"/>
    <col min="9727" max="9727" width="34.28515625" style="71" customWidth="1"/>
    <col min="9728" max="9728" width="22.5703125" style="71" customWidth="1"/>
    <col min="9729" max="9729" width="0" style="71" hidden="1" customWidth="1"/>
    <col min="9730" max="9730" width="8.42578125" style="71" customWidth="1"/>
    <col min="9731" max="9731" width="7.7109375" style="71" customWidth="1"/>
    <col min="9732" max="9733" width="8.140625" style="71" customWidth="1"/>
    <col min="9734" max="9734" width="9.28515625" style="71" customWidth="1"/>
    <col min="9735" max="9980" width="9.140625" style="71"/>
    <col min="9981" max="9981" width="6.28515625" style="71" customWidth="1"/>
    <col min="9982" max="9982" width="10.7109375" style="71" bestFit="1" customWidth="1"/>
    <col min="9983" max="9983" width="34.28515625" style="71" customWidth="1"/>
    <col min="9984" max="9984" width="22.5703125" style="71" customWidth="1"/>
    <col min="9985" max="9985" width="0" style="71" hidden="1" customWidth="1"/>
    <col min="9986" max="9986" width="8.42578125" style="71" customWidth="1"/>
    <col min="9987" max="9987" width="7.7109375" style="71" customWidth="1"/>
    <col min="9988" max="9989" width="8.140625" style="71" customWidth="1"/>
    <col min="9990" max="9990" width="9.28515625" style="71" customWidth="1"/>
    <col min="9991" max="10236" width="9.140625" style="71"/>
    <col min="10237" max="10237" width="6.28515625" style="71" customWidth="1"/>
    <col min="10238" max="10238" width="10.7109375" style="71" bestFit="1" customWidth="1"/>
    <col min="10239" max="10239" width="34.28515625" style="71" customWidth="1"/>
    <col min="10240" max="10240" width="22.5703125" style="71" customWidth="1"/>
    <col min="10241" max="10241" width="0" style="71" hidden="1" customWidth="1"/>
    <col min="10242" max="10242" width="8.42578125" style="71" customWidth="1"/>
    <col min="10243" max="10243" width="7.7109375" style="71" customWidth="1"/>
    <col min="10244" max="10245" width="8.140625" style="71" customWidth="1"/>
    <col min="10246" max="10246" width="9.28515625" style="71" customWidth="1"/>
    <col min="10247" max="10492" width="9.140625" style="71"/>
    <col min="10493" max="10493" width="6.28515625" style="71" customWidth="1"/>
    <col min="10494" max="10494" width="10.7109375" style="71" bestFit="1" customWidth="1"/>
    <col min="10495" max="10495" width="34.28515625" style="71" customWidth="1"/>
    <col min="10496" max="10496" width="22.5703125" style="71" customWidth="1"/>
    <col min="10497" max="10497" width="0" style="71" hidden="1" customWidth="1"/>
    <col min="10498" max="10498" width="8.42578125" style="71" customWidth="1"/>
    <col min="10499" max="10499" width="7.7109375" style="71" customWidth="1"/>
    <col min="10500" max="10501" width="8.140625" style="71" customWidth="1"/>
    <col min="10502" max="10502" width="9.28515625" style="71" customWidth="1"/>
    <col min="10503" max="10748" width="9.140625" style="71"/>
    <col min="10749" max="10749" width="6.28515625" style="71" customWidth="1"/>
    <col min="10750" max="10750" width="10.7109375" style="71" bestFit="1" customWidth="1"/>
    <col min="10751" max="10751" width="34.28515625" style="71" customWidth="1"/>
    <col min="10752" max="10752" width="22.5703125" style="71" customWidth="1"/>
    <col min="10753" max="10753" width="0" style="71" hidden="1" customWidth="1"/>
    <col min="10754" max="10754" width="8.42578125" style="71" customWidth="1"/>
    <col min="10755" max="10755" width="7.7109375" style="71" customWidth="1"/>
    <col min="10756" max="10757" width="8.140625" style="71" customWidth="1"/>
    <col min="10758" max="10758" width="9.28515625" style="71" customWidth="1"/>
    <col min="10759" max="11004" width="9.140625" style="71"/>
    <col min="11005" max="11005" width="6.28515625" style="71" customWidth="1"/>
    <col min="11006" max="11006" width="10.7109375" style="71" bestFit="1" customWidth="1"/>
    <col min="11007" max="11007" width="34.28515625" style="71" customWidth="1"/>
    <col min="11008" max="11008" width="22.5703125" style="71" customWidth="1"/>
    <col min="11009" max="11009" width="0" style="71" hidden="1" customWidth="1"/>
    <col min="11010" max="11010" width="8.42578125" style="71" customWidth="1"/>
    <col min="11011" max="11011" width="7.7109375" style="71" customWidth="1"/>
    <col min="11012" max="11013" width="8.140625" style="71" customWidth="1"/>
    <col min="11014" max="11014" width="9.28515625" style="71" customWidth="1"/>
    <col min="11015" max="11260" width="9.140625" style="71"/>
    <col min="11261" max="11261" width="6.28515625" style="71" customWidth="1"/>
    <col min="11262" max="11262" width="10.7109375" style="71" bestFit="1" customWidth="1"/>
    <col min="11263" max="11263" width="34.28515625" style="71" customWidth="1"/>
    <col min="11264" max="11264" width="22.5703125" style="71" customWidth="1"/>
    <col min="11265" max="11265" width="0" style="71" hidden="1" customWidth="1"/>
    <col min="11266" max="11266" width="8.42578125" style="71" customWidth="1"/>
    <col min="11267" max="11267" width="7.7109375" style="71" customWidth="1"/>
    <col min="11268" max="11269" width="8.140625" style="71" customWidth="1"/>
    <col min="11270" max="11270" width="9.28515625" style="71" customWidth="1"/>
    <col min="11271" max="11516" width="9.140625" style="71"/>
    <col min="11517" max="11517" width="6.28515625" style="71" customWidth="1"/>
    <col min="11518" max="11518" width="10.7109375" style="71" bestFit="1" customWidth="1"/>
    <col min="11519" max="11519" width="34.28515625" style="71" customWidth="1"/>
    <col min="11520" max="11520" width="22.5703125" style="71" customWidth="1"/>
    <col min="11521" max="11521" width="0" style="71" hidden="1" customWidth="1"/>
    <col min="11522" max="11522" width="8.42578125" style="71" customWidth="1"/>
    <col min="11523" max="11523" width="7.7109375" style="71" customWidth="1"/>
    <col min="11524" max="11525" width="8.140625" style="71" customWidth="1"/>
    <col min="11526" max="11526" width="9.28515625" style="71" customWidth="1"/>
    <col min="11527" max="11772" width="9.140625" style="71"/>
    <col min="11773" max="11773" width="6.28515625" style="71" customWidth="1"/>
    <col min="11774" max="11774" width="10.7109375" style="71" bestFit="1" customWidth="1"/>
    <col min="11775" max="11775" width="34.28515625" style="71" customWidth="1"/>
    <col min="11776" max="11776" width="22.5703125" style="71" customWidth="1"/>
    <col min="11777" max="11777" width="0" style="71" hidden="1" customWidth="1"/>
    <col min="11778" max="11778" width="8.42578125" style="71" customWidth="1"/>
    <col min="11779" max="11779" width="7.7109375" style="71" customWidth="1"/>
    <col min="11780" max="11781" width="8.140625" style="71" customWidth="1"/>
    <col min="11782" max="11782" width="9.28515625" style="71" customWidth="1"/>
    <col min="11783" max="12028" width="9.140625" style="71"/>
    <col min="12029" max="12029" width="6.28515625" style="71" customWidth="1"/>
    <col min="12030" max="12030" width="10.7109375" style="71" bestFit="1" customWidth="1"/>
    <col min="12031" max="12031" width="34.28515625" style="71" customWidth="1"/>
    <col min="12032" max="12032" width="22.5703125" style="71" customWidth="1"/>
    <col min="12033" max="12033" width="0" style="71" hidden="1" customWidth="1"/>
    <col min="12034" max="12034" width="8.42578125" style="71" customWidth="1"/>
    <col min="12035" max="12035" width="7.7109375" style="71" customWidth="1"/>
    <col min="12036" max="12037" width="8.140625" style="71" customWidth="1"/>
    <col min="12038" max="12038" width="9.28515625" style="71" customWidth="1"/>
    <col min="12039" max="12284" width="9.140625" style="71"/>
    <col min="12285" max="12285" width="6.28515625" style="71" customWidth="1"/>
    <col min="12286" max="12286" width="10.7109375" style="71" bestFit="1" customWidth="1"/>
    <col min="12287" max="12287" width="34.28515625" style="71" customWidth="1"/>
    <col min="12288" max="12288" width="22.5703125" style="71" customWidth="1"/>
    <col min="12289" max="12289" width="0" style="71" hidden="1" customWidth="1"/>
    <col min="12290" max="12290" width="8.42578125" style="71" customWidth="1"/>
    <col min="12291" max="12291" width="7.7109375" style="71" customWidth="1"/>
    <col min="12292" max="12293" width="8.140625" style="71" customWidth="1"/>
    <col min="12294" max="12294" width="9.28515625" style="71" customWidth="1"/>
    <col min="12295" max="12540" width="9.140625" style="71"/>
    <col min="12541" max="12541" width="6.28515625" style="71" customWidth="1"/>
    <col min="12542" max="12542" width="10.7109375" style="71" bestFit="1" customWidth="1"/>
    <col min="12543" max="12543" width="34.28515625" style="71" customWidth="1"/>
    <col min="12544" max="12544" width="22.5703125" style="71" customWidth="1"/>
    <col min="12545" max="12545" width="0" style="71" hidden="1" customWidth="1"/>
    <col min="12546" max="12546" width="8.42578125" style="71" customWidth="1"/>
    <col min="12547" max="12547" width="7.7109375" style="71" customWidth="1"/>
    <col min="12548" max="12549" width="8.140625" style="71" customWidth="1"/>
    <col min="12550" max="12550" width="9.28515625" style="71" customWidth="1"/>
    <col min="12551" max="12796" width="9.140625" style="71"/>
    <col min="12797" max="12797" width="6.28515625" style="71" customWidth="1"/>
    <col min="12798" max="12798" width="10.7109375" style="71" bestFit="1" customWidth="1"/>
    <col min="12799" max="12799" width="34.28515625" style="71" customWidth="1"/>
    <col min="12800" max="12800" width="22.5703125" style="71" customWidth="1"/>
    <col min="12801" max="12801" width="0" style="71" hidden="1" customWidth="1"/>
    <col min="12802" max="12802" width="8.42578125" style="71" customWidth="1"/>
    <col min="12803" max="12803" width="7.7109375" style="71" customWidth="1"/>
    <col min="12804" max="12805" width="8.140625" style="71" customWidth="1"/>
    <col min="12806" max="12806" width="9.28515625" style="71" customWidth="1"/>
    <col min="12807" max="13052" width="9.140625" style="71"/>
    <col min="13053" max="13053" width="6.28515625" style="71" customWidth="1"/>
    <col min="13054" max="13054" width="10.7109375" style="71" bestFit="1" customWidth="1"/>
    <col min="13055" max="13055" width="34.28515625" style="71" customWidth="1"/>
    <col min="13056" max="13056" width="22.5703125" style="71" customWidth="1"/>
    <col min="13057" max="13057" width="0" style="71" hidden="1" customWidth="1"/>
    <col min="13058" max="13058" width="8.42578125" style="71" customWidth="1"/>
    <col min="13059" max="13059" width="7.7109375" style="71" customWidth="1"/>
    <col min="13060" max="13061" width="8.140625" style="71" customWidth="1"/>
    <col min="13062" max="13062" width="9.28515625" style="71" customWidth="1"/>
    <col min="13063" max="13308" width="9.140625" style="71"/>
    <col min="13309" max="13309" width="6.28515625" style="71" customWidth="1"/>
    <col min="13310" max="13310" width="10.7109375" style="71" bestFit="1" customWidth="1"/>
    <col min="13311" max="13311" width="34.28515625" style="71" customWidth="1"/>
    <col min="13312" max="13312" width="22.5703125" style="71" customWidth="1"/>
    <col min="13313" max="13313" width="0" style="71" hidden="1" customWidth="1"/>
    <col min="13314" max="13314" width="8.42578125" style="71" customWidth="1"/>
    <col min="13315" max="13315" width="7.7109375" style="71" customWidth="1"/>
    <col min="13316" max="13317" width="8.140625" style="71" customWidth="1"/>
    <col min="13318" max="13318" width="9.28515625" style="71" customWidth="1"/>
    <col min="13319" max="13564" width="9.140625" style="71"/>
    <col min="13565" max="13565" width="6.28515625" style="71" customWidth="1"/>
    <col min="13566" max="13566" width="10.7109375" style="71" bestFit="1" customWidth="1"/>
    <col min="13567" max="13567" width="34.28515625" style="71" customWidth="1"/>
    <col min="13568" max="13568" width="22.5703125" style="71" customWidth="1"/>
    <col min="13569" max="13569" width="0" style="71" hidden="1" customWidth="1"/>
    <col min="13570" max="13570" width="8.42578125" style="71" customWidth="1"/>
    <col min="13571" max="13571" width="7.7109375" style="71" customWidth="1"/>
    <col min="13572" max="13573" width="8.140625" style="71" customWidth="1"/>
    <col min="13574" max="13574" width="9.28515625" style="71" customWidth="1"/>
    <col min="13575" max="13820" width="9.140625" style="71"/>
    <col min="13821" max="13821" width="6.28515625" style="71" customWidth="1"/>
    <col min="13822" max="13822" width="10.7109375" style="71" bestFit="1" customWidth="1"/>
    <col min="13823" max="13823" width="34.28515625" style="71" customWidth="1"/>
    <col min="13824" max="13824" width="22.5703125" style="71" customWidth="1"/>
    <col min="13825" max="13825" width="0" style="71" hidden="1" customWidth="1"/>
    <col min="13826" max="13826" width="8.42578125" style="71" customWidth="1"/>
    <col min="13827" max="13827" width="7.7109375" style="71" customWidth="1"/>
    <col min="13828" max="13829" width="8.140625" style="71" customWidth="1"/>
    <col min="13830" max="13830" width="9.28515625" style="71" customWidth="1"/>
    <col min="13831" max="14076" width="9.140625" style="71"/>
    <col min="14077" max="14077" width="6.28515625" style="71" customWidth="1"/>
    <col min="14078" max="14078" width="10.7109375" style="71" bestFit="1" customWidth="1"/>
    <col min="14079" max="14079" width="34.28515625" style="71" customWidth="1"/>
    <col min="14080" max="14080" width="22.5703125" style="71" customWidth="1"/>
    <col min="14081" max="14081" width="0" style="71" hidden="1" customWidth="1"/>
    <col min="14082" max="14082" width="8.42578125" style="71" customWidth="1"/>
    <col min="14083" max="14083" width="7.7109375" style="71" customWidth="1"/>
    <col min="14084" max="14085" width="8.140625" style="71" customWidth="1"/>
    <col min="14086" max="14086" width="9.28515625" style="71" customWidth="1"/>
    <col min="14087" max="14332" width="9.140625" style="71"/>
    <col min="14333" max="14333" width="6.28515625" style="71" customWidth="1"/>
    <col min="14334" max="14334" width="10.7109375" style="71" bestFit="1" customWidth="1"/>
    <col min="14335" max="14335" width="34.28515625" style="71" customWidth="1"/>
    <col min="14336" max="14336" width="22.5703125" style="71" customWidth="1"/>
    <col min="14337" max="14337" width="0" style="71" hidden="1" customWidth="1"/>
    <col min="14338" max="14338" width="8.42578125" style="71" customWidth="1"/>
    <col min="14339" max="14339" width="7.7109375" style="71" customWidth="1"/>
    <col min="14340" max="14341" width="8.140625" style="71" customWidth="1"/>
    <col min="14342" max="14342" width="9.28515625" style="71" customWidth="1"/>
    <col min="14343" max="14588" width="9.140625" style="71"/>
    <col min="14589" max="14589" width="6.28515625" style="71" customWidth="1"/>
    <col min="14590" max="14590" width="10.7109375" style="71" bestFit="1" customWidth="1"/>
    <col min="14591" max="14591" width="34.28515625" style="71" customWidth="1"/>
    <col min="14592" max="14592" width="22.5703125" style="71" customWidth="1"/>
    <col min="14593" max="14593" width="0" style="71" hidden="1" customWidth="1"/>
    <col min="14594" max="14594" width="8.42578125" style="71" customWidth="1"/>
    <col min="14595" max="14595" width="7.7109375" style="71" customWidth="1"/>
    <col min="14596" max="14597" width="8.140625" style="71" customWidth="1"/>
    <col min="14598" max="14598" width="9.28515625" style="71" customWidth="1"/>
    <col min="14599" max="14844" width="9.140625" style="71"/>
    <col min="14845" max="14845" width="6.28515625" style="71" customWidth="1"/>
    <col min="14846" max="14846" width="10.7109375" style="71" bestFit="1" customWidth="1"/>
    <col min="14847" max="14847" width="34.28515625" style="71" customWidth="1"/>
    <col min="14848" max="14848" width="22.5703125" style="71" customWidth="1"/>
    <col min="14849" max="14849" width="0" style="71" hidden="1" customWidth="1"/>
    <col min="14850" max="14850" width="8.42578125" style="71" customWidth="1"/>
    <col min="14851" max="14851" width="7.7109375" style="71" customWidth="1"/>
    <col min="14852" max="14853" width="8.140625" style="71" customWidth="1"/>
    <col min="14854" max="14854" width="9.28515625" style="71" customWidth="1"/>
    <col min="14855" max="15100" width="9.140625" style="71"/>
    <col min="15101" max="15101" width="6.28515625" style="71" customWidth="1"/>
    <col min="15102" max="15102" width="10.7109375" style="71" bestFit="1" customWidth="1"/>
    <col min="15103" max="15103" width="34.28515625" style="71" customWidth="1"/>
    <col min="15104" max="15104" width="22.5703125" style="71" customWidth="1"/>
    <col min="15105" max="15105" width="0" style="71" hidden="1" customWidth="1"/>
    <col min="15106" max="15106" width="8.42578125" style="71" customWidth="1"/>
    <col min="15107" max="15107" width="7.7109375" style="71" customWidth="1"/>
    <col min="15108" max="15109" width="8.140625" style="71" customWidth="1"/>
    <col min="15110" max="15110" width="9.28515625" style="71" customWidth="1"/>
    <col min="15111" max="15356" width="9.140625" style="71"/>
    <col min="15357" max="15357" width="6.28515625" style="71" customWidth="1"/>
    <col min="15358" max="15358" width="10.7109375" style="71" bestFit="1" customWidth="1"/>
    <col min="15359" max="15359" width="34.28515625" style="71" customWidth="1"/>
    <col min="15360" max="15360" width="22.5703125" style="71" customWidth="1"/>
    <col min="15361" max="15361" width="0" style="71" hidden="1" customWidth="1"/>
    <col min="15362" max="15362" width="8.42578125" style="71" customWidth="1"/>
    <col min="15363" max="15363" width="7.7109375" style="71" customWidth="1"/>
    <col min="15364" max="15365" width="8.140625" style="71" customWidth="1"/>
    <col min="15366" max="15366" width="9.28515625" style="71" customWidth="1"/>
    <col min="15367" max="15612" width="9.140625" style="71"/>
    <col min="15613" max="15613" width="6.28515625" style="71" customWidth="1"/>
    <col min="15614" max="15614" width="10.7109375" style="71" bestFit="1" customWidth="1"/>
    <col min="15615" max="15615" width="34.28515625" style="71" customWidth="1"/>
    <col min="15616" max="15616" width="22.5703125" style="71" customWidth="1"/>
    <col min="15617" max="15617" width="0" style="71" hidden="1" customWidth="1"/>
    <col min="15618" max="15618" width="8.42578125" style="71" customWidth="1"/>
    <col min="15619" max="15619" width="7.7109375" style="71" customWidth="1"/>
    <col min="15620" max="15621" width="8.140625" style="71" customWidth="1"/>
    <col min="15622" max="15622" width="9.28515625" style="71" customWidth="1"/>
    <col min="15623" max="15868" width="9.140625" style="71"/>
    <col min="15869" max="15869" width="6.28515625" style="71" customWidth="1"/>
    <col min="15870" max="15870" width="10.7109375" style="71" bestFit="1" customWidth="1"/>
    <col min="15871" max="15871" width="34.28515625" style="71" customWidth="1"/>
    <col min="15872" max="15872" width="22.5703125" style="71" customWidth="1"/>
    <col min="15873" max="15873" width="0" style="71" hidden="1" customWidth="1"/>
    <col min="15874" max="15874" width="8.42578125" style="71" customWidth="1"/>
    <col min="15875" max="15875" width="7.7109375" style="71" customWidth="1"/>
    <col min="15876" max="15877" width="8.140625" style="71" customWidth="1"/>
    <col min="15878" max="15878" width="9.28515625" style="71" customWidth="1"/>
    <col min="15879" max="16124" width="9.140625" style="71"/>
    <col min="16125" max="16125" width="6.28515625" style="71" customWidth="1"/>
    <col min="16126" max="16126" width="10.7109375" style="71" bestFit="1" customWidth="1"/>
    <col min="16127" max="16127" width="34.28515625" style="71" customWidth="1"/>
    <col min="16128" max="16128" width="22.5703125" style="71" customWidth="1"/>
    <col min="16129" max="16129" width="0" style="71" hidden="1" customWidth="1"/>
    <col min="16130" max="16130" width="8.42578125" style="71" customWidth="1"/>
    <col min="16131" max="16131" width="7.7109375" style="71" customWidth="1"/>
    <col min="16132" max="16133" width="8.140625" style="71" customWidth="1"/>
    <col min="16134" max="16134" width="9.28515625" style="71" customWidth="1"/>
    <col min="16135" max="16384" width="9.140625" style="71"/>
  </cols>
  <sheetData>
    <row r="1" spans="1:7" ht="27" customHeight="1">
      <c r="A1" s="259" t="s">
        <v>379</v>
      </c>
      <c r="B1" s="259"/>
      <c r="C1" s="259"/>
      <c r="D1" s="259"/>
      <c r="E1" s="259"/>
      <c r="F1" s="259"/>
    </row>
    <row r="2" spans="1:7" ht="20.100000000000001" customHeight="1">
      <c r="A2" s="266"/>
      <c r="B2" s="266"/>
      <c r="C2" s="266"/>
      <c r="D2" s="69"/>
      <c r="E2" s="69"/>
      <c r="F2" s="69"/>
    </row>
    <row r="3" spans="1:7" ht="42.75" customHeight="1">
      <c r="A3" s="260" t="s">
        <v>0</v>
      </c>
      <c r="B3" s="262" t="s">
        <v>69</v>
      </c>
      <c r="C3" s="264" t="s">
        <v>70</v>
      </c>
      <c r="D3" s="254" t="s">
        <v>59</v>
      </c>
      <c r="E3" s="255"/>
      <c r="F3" s="254" t="s">
        <v>68</v>
      </c>
      <c r="G3" s="255"/>
    </row>
    <row r="4" spans="1:7" ht="79.5" customHeight="1">
      <c r="A4" s="261"/>
      <c r="B4" s="263"/>
      <c r="C4" s="261"/>
      <c r="D4" s="70" t="s">
        <v>71</v>
      </c>
      <c r="E4" s="70" t="s">
        <v>72</v>
      </c>
      <c r="F4" s="70" t="s">
        <v>71</v>
      </c>
      <c r="G4" s="70" t="s">
        <v>9</v>
      </c>
    </row>
    <row r="5" spans="1:7" ht="46.5" customHeight="1">
      <c r="A5" s="1">
        <v>1</v>
      </c>
      <c r="B5" s="15" t="s">
        <v>328</v>
      </c>
      <c r="C5" s="1" t="s">
        <v>73</v>
      </c>
      <c r="D5" s="14"/>
      <c r="E5" s="1">
        <v>1.3</v>
      </c>
      <c r="F5" s="14"/>
      <c r="G5" s="4"/>
    </row>
    <row r="6" spans="1:7" ht="38.25" customHeight="1">
      <c r="A6" s="1">
        <v>2</v>
      </c>
      <c r="B6" s="15" t="s">
        <v>74</v>
      </c>
      <c r="C6" s="1" t="s">
        <v>73</v>
      </c>
      <c r="D6" s="14"/>
      <c r="E6" s="1">
        <v>0.95</v>
      </c>
      <c r="F6" s="14"/>
      <c r="G6" s="4"/>
    </row>
    <row r="7" spans="1:7" ht="40.5" customHeight="1">
      <c r="A7" s="1">
        <v>3</v>
      </c>
      <c r="B7" s="15" t="s">
        <v>334</v>
      </c>
      <c r="C7" s="1" t="s">
        <v>73</v>
      </c>
      <c r="D7" s="14"/>
      <c r="E7" s="1">
        <v>0.31</v>
      </c>
      <c r="F7" s="14"/>
      <c r="G7" s="4"/>
    </row>
    <row r="8" spans="1:7" ht="30.75" customHeight="1">
      <c r="A8" s="1">
        <v>4</v>
      </c>
      <c r="B8" s="15" t="s">
        <v>329</v>
      </c>
      <c r="C8" s="1" t="s">
        <v>330</v>
      </c>
      <c r="D8" s="14"/>
      <c r="E8" s="1">
        <v>0.5</v>
      </c>
      <c r="F8" s="14"/>
      <c r="G8" s="4"/>
    </row>
    <row r="9" spans="1:7" ht="38.25" customHeight="1">
      <c r="A9" s="1">
        <v>5</v>
      </c>
      <c r="B9" s="15" t="s">
        <v>177</v>
      </c>
      <c r="C9" s="1" t="s">
        <v>331</v>
      </c>
      <c r="D9" s="14"/>
      <c r="E9" s="1">
        <v>0.25</v>
      </c>
      <c r="F9" s="59"/>
      <c r="G9" s="59"/>
    </row>
    <row r="10" spans="1:7" ht="20.100000000000001" customHeight="1">
      <c r="A10" s="2"/>
      <c r="B10" s="13" t="s">
        <v>130</v>
      </c>
      <c r="C10" s="2" t="s">
        <v>336</v>
      </c>
      <c r="D10" s="14">
        <v>10</v>
      </c>
      <c r="E10" s="2">
        <f>E9*D10</f>
        <v>2.5</v>
      </c>
      <c r="F10" s="14"/>
      <c r="G10" s="6"/>
    </row>
    <row r="11" spans="1:7" ht="20.100000000000001" customHeight="1">
      <c r="A11" s="2"/>
      <c r="B11" s="13" t="s">
        <v>175</v>
      </c>
      <c r="C11" s="2" t="s">
        <v>17</v>
      </c>
      <c r="D11" s="22">
        <v>0.38</v>
      </c>
      <c r="E11" s="228">
        <f>E9*D11</f>
        <v>9.5000000000000001E-2</v>
      </c>
      <c r="F11" s="14"/>
      <c r="G11" s="6"/>
    </row>
    <row r="12" spans="1:7" ht="20.100000000000001" customHeight="1">
      <c r="A12" s="2"/>
      <c r="B12" s="13" t="s">
        <v>131</v>
      </c>
      <c r="C12" s="2" t="s">
        <v>22</v>
      </c>
      <c r="D12" s="14">
        <v>0.16</v>
      </c>
      <c r="E12" s="229">
        <f>D12*E9</f>
        <v>0.04</v>
      </c>
      <c r="F12" s="14"/>
      <c r="G12" s="6"/>
    </row>
    <row r="13" spans="1:7" ht="20.100000000000001" customHeight="1">
      <c r="A13" s="2"/>
      <c r="B13" s="13" t="s">
        <v>176</v>
      </c>
      <c r="C13" s="2" t="s">
        <v>28</v>
      </c>
      <c r="D13" s="14"/>
      <c r="E13" s="230">
        <v>5</v>
      </c>
      <c r="F13" s="14"/>
      <c r="G13" s="6"/>
    </row>
    <row r="14" spans="1:7" ht="34.5" customHeight="1">
      <c r="A14" s="1">
        <v>6</v>
      </c>
      <c r="B14" s="15" t="s">
        <v>178</v>
      </c>
      <c r="C14" s="1" t="s">
        <v>128</v>
      </c>
      <c r="D14" s="14"/>
      <c r="E14" s="1">
        <v>0.33</v>
      </c>
      <c r="F14" s="14"/>
      <c r="G14" s="4"/>
    </row>
    <row r="15" spans="1:7" ht="37.5" customHeight="1">
      <c r="A15" s="1">
        <v>7</v>
      </c>
      <c r="B15" s="15" t="s">
        <v>179</v>
      </c>
      <c r="C15" s="1" t="s">
        <v>128</v>
      </c>
      <c r="D15" s="14"/>
      <c r="E15" s="1">
        <v>0.28000000000000003</v>
      </c>
      <c r="F15" s="14"/>
      <c r="G15" s="4"/>
    </row>
    <row r="16" spans="1:7" ht="26.25" customHeight="1">
      <c r="A16" s="1">
        <v>8</v>
      </c>
      <c r="B16" s="15" t="s">
        <v>75</v>
      </c>
      <c r="C16" s="1" t="s">
        <v>76</v>
      </c>
      <c r="D16" s="14"/>
      <c r="E16" s="1">
        <v>2.5</v>
      </c>
      <c r="F16" s="14"/>
      <c r="G16" s="4"/>
    </row>
    <row r="17" spans="1:7" ht="29.25" customHeight="1">
      <c r="A17" s="1">
        <v>9</v>
      </c>
      <c r="B17" s="15" t="s">
        <v>77</v>
      </c>
      <c r="C17" s="1" t="s">
        <v>76</v>
      </c>
      <c r="D17" s="14"/>
      <c r="E17" s="1">
        <v>1.8</v>
      </c>
      <c r="F17" s="14"/>
      <c r="G17" s="4"/>
    </row>
    <row r="18" spans="1:7" ht="26.25" customHeight="1">
      <c r="A18" s="1">
        <v>10</v>
      </c>
      <c r="B18" s="15" t="s">
        <v>78</v>
      </c>
      <c r="C18" s="1" t="s">
        <v>76</v>
      </c>
      <c r="D18" s="14"/>
      <c r="E18" s="1">
        <v>0.4</v>
      </c>
      <c r="F18" s="14"/>
      <c r="G18" s="4"/>
    </row>
    <row r="19" spans="1:7" ht="23.25" customHeight="1">
      <c r="A19" s="1">
        <v>11</v>
      </c>
      <c r="B19" s="15" t="s">
        <v>79</v>
      </c>
      <c r="C19" s="1" t="s">
        <v>76</v>
      </c>
      <c r="D19" s="14"/>
      <c r="E19" s="1">
        <v>0.1</v>
      </c>
      <c r="F19" s="14"/>
      <c r="G19" s="4"/>
    </row>
    <row r="20" spans="1:7" ht="29.25" customHeight="1">
      <c r="A20" s="1">
        <v>12</v>
      </c>
      <c r="B20" s="15" t="s">
        <v>80</v>
      </c>
      <c r="C20" s="1" t="s">
        <v>76</v>
      </c>
      <c r="D20" s="14"/>
      <c r="E20" s="1">
        <v>0.4</v>
      </c>
      <c r="F20" s="14"/>
      <c r="G20" s="4"/>
    </row>
    <row r="21" spans="1:7" ht="23.25" customHeight="1">
      <c r="A21" s="1">
        <v>13</v>
      </c>
      <c r="B21" s="15" t="s">
        <v>81</v>
      </c>
      <c r="C21" s="1" t="s">
        <v>76</v>
      </c>
      <c r="D21" s="14"/>
      <c r="E21" s="1">
        <v>0.3</v>
      </c>
      <c r="F21" s="14"/>
      <c r="G21" s="4"/>
    </row>
    <row r="22" spans="1:7" ht="28.5" customHeight="1">
      <c r="A22" s="1">
        <v>14</v>
      </c>
      <c r="B22" s="15" t="s">
        <v>82</v>
      </c>
      <c r="C22" s="1" t="s">
        <v>76</v>
      </c>
      <c r="D22" s="14"/>
      <c r="E22" s="1">
        <v>1.2</v>
      </c>
      <c r="F22" s="14"/>
      <c r="G22" s="4"/>
    </row>
    <row r="23" spans="1:7" ht="29.25" customHeight="1">
      <c r="A23" s="1">
        <v>15</v>
      </c>
      <c r="B23" s="15" t="s">
        <v>83</v>
      </c>
      <c r="C23" s="1" t="s">
        <v>76</v>
      </c>
      <c r="D23" s="14"/>
      <c r="E23" s="1">
        <v>0.8</v>
      </c>
      <c r="F23" s="14"/>
      <c r="G23" s="4"/>
    </row>
    <row r="24" spans="1:7" ht="22.5" customHeight="1">
      <c r="A24" s="1">
        <v>16</v>
      </c>
      <c r="B24" s="15" t="s">
        <v>84</v>
      </c>
      <c r="C24" s="1" t="s">
        <v>76</v>
      </c>
      <c r="D24" s="14"/>
      <c r="E24" s="1">
        <v>0.9</v>
      </c>
      <c r="F24" s="14"/>
      <c r="G24" s="4"/>
    </row>
    <row r="25" spans="1:7" ht="20.25" customHeight="1">
      <c r="A25" s="1">
        <v>17</v>
      </c>
      <c r="B25" s="15" t="s">
        <v>85</v>
      </c>
      <c r="C25" s="1" t="s">
        <v>76</v>
      </c>
      <c r="D25" s="14"/>
      <c r="E25" s="1">
        <v>0.3</v>
      </c>
      <c r="F25" s="14"/>
      <c r="G25" s="4"/>
    </row>
    <row r="26" spans="1:7" ht="31.5" customHeight="1">
      <c r="A26" s="1">
        <v>18</v>
      </c>
      <c r="B26" s="15" t="s">
        <v>86</v>
      </c>
      <c r="C26" s="1" t="s">
        <v>76</v>
      </c>
      <c r="D26" s="14"/>
      <c r="E26" s="1">
        <v>0.2</v>
      </c>
      <c r="F26" s="14"/>
      <c r="G26" s="4"/>
    </row>
    <row r="27" spans="1:7" ht="26.25" customHeight="1">
      <c r="A27" s="1">
        <v>19</v>
      </c>
      <c r="B27" s="15" t="s">
        <v>87</v>
      </c>
      <c r="C27" s="1" t="s">
        <v>76</v>
      </c>
      <c r="D27" s="14"/>
      <c r="E27" s="1">
        <v>0.6</v>
      </c>
      <c r="F27" s="14"/>
      <c r="G27" s="4"/>
    </row>
    <row r="28" spans="1:7" ht="27" customHeight="1">
      <c r="A28" s="1">
        <v>20</v>
      </c>
      <c r="B28" s="15" t="s">
        <v>88</v>
      </c>
      <c r="C28" s="1" t="s">
        <v>76</v>
      </c>
      <c r="D28" s="14"/>
      <c r="E28" s="1">
        <v>0.5</v>
      </c>
      <c r="F28" s="14"/>
      <c r="G28" s="4"/>
    </row>
    <row r="29" spans="1:7" ht="36" customHeight="1">
      <c r="A29" s="1">
        <v>21</v>
      </c>
      <c r="B29" s="15" t="s">
        <v>89</v>
      </c>
      <c r="C29" s="1" t="s">
        <v>90</v>
      </c>
      <c r="D29" s="14"/>
      <c r="E29" s="1">
        <v>25</v>
      </c>
      <c r="F29" s="14"/>
      <c r="G29" s="4"/>
    </row>
    <row r="30" spans="1:7" ht="28.5" customHeight="1">
      <c r="A30" s="1">
        <v>22</v>
      </c>
      <c r="B30" s="15" t="s">
        <v>91</v>
      </c>
      <c r="C30" s="1" t="s">
        <v>28</v>
      </c>
      <c r="D30" s="14"/>
      <c r="E30" s="1">
        <v>25</v>
      </c>
      <c r="F30" s="14"/>
      <c r="G30" s="4"/>
    </row>
    <row r="31" spans="1:7" ht="28.5" customHeight="1">
      <c r="A31" s="1">
        <v>23</v>
      </c>
      <c r="B31" s="15" t="s">
        <v>92</v>
      </c>
      <c r="C31" s="1" t="s">
        <v>28</v>
      </c>
      <c r="D31" s="14"/>
      <c r="E31" s="1">
        <v>25</v>
      </c>
      <c r="F31" s="14"/>
      <c r="G31" s="4"/>
    </row>
    <row r="32" spans="1:7" ht="25.5" customHeight="1">
      <c r="A32" s="1">
        <v>24</v>
      </c>
      <c r="B32" s="15" t="s">
        <v>93</v>
      </c>
      <c r="C32" s="1" t="s">
        <v>28</v>
      </c>
      <c r="D32" s="14"/>
      <c r="E32" s="1">
        <v>25</v>
      </c>
      <c r="F32" s="14"/>
      <c r="G32" s="4"/>
    </row>
    <row r="33" spans="1:7" ht="28.5" customHeight="1">
      <c r="A33" s="1">
        <v>25</v>
      </c>
      <c r="B33" s="15" t="s">
        <v>94</v>
      </c>
      <c r="C33" s="1" t="s">
        <v>28</v>
      </c>
      <c r="D33" s="14"/>
      <c r="E33" s="1">
        <v>25</v>
      </c>
      <c r="F33" s="14"/>
      <c r="G33" s="4"/>
    </row>
    <row r="34" spans="1:7" ht="30.75" customHeight="1">
      <c r="A34" s="1">
        <v>26</v>
      </c>
      <c r="B34" s="15" t="s">
        <v>95</v>
      </c>
      <c r="C34" s="1" t="s">
        <v>28</v>
      </c>
      <c r="D34" s="14"/>
      <c r="E34" s="1">
        <v>25</v>
      </c>
      <c r="F34" s="14"/>
      <c r="G34" s="4"/>
    </row>
    <row r="35" spans="1:7" ht="20.100000000000001" customHeight="1">
      <c r="A35" s="1"/>
      <c r="B35" s="10" t="s">
        <v>96</v>
      </c>
      <c r="C35" s="2"/>
      <c r="D35" s="14"/>
      <c r="E35" s="3"/>
      <c r="F35" s="3"/>
      <c r="G35" s="21"/>
    </row>
    <row r="36" spans="1:7" s="231" customFormat="1" ht="20.100000000000001" customHeight="1">
      <c r="A36" s="1"/>
      <c r="B36" s="10" t="s">
        <v>97</v>
      </c>
      <c r="C36" s="1"/>
      <c r="D36" s="3"/>
      <c r="E36" s="3"/>
      <c r="F36" s="3"/>
      <c r="G36" s="21"/>
    </row>
    <row r="37" spans="1:7" ht="20.100000000000001" customHeight="1">
      <c r="A37" s="2"/>
      <c r="B37" s="10" t="s">
        <v>96</v>
      </c>
      <c r="C37" s="2"/>
      <c r="D37" s="14"/>
      <c r="E37" s="14"/>
      <c r="F37" s="14"/>
      <c r="G37" s="21"/>
    </row>
    <row r="38" spans="1:7" s="231" customFormat="1" ht="20.100000000000001" customHeight="1">
      <c r="A38" s="1"/>
      <c r="B38" s="10" t="s">
        <v>60</v>
      </c>
      <c r="C38" s="1"/>
      <c r="D38" s="3"/>
      <c r="E38" s="3"/>
      <c r="F38" s="3"/>
      <c r="G38" s="21"/>
    </row>
    <row r="39" spans="1:7" ht="20.100000000000001" customHeight="1">
      <c r="A39" s="2"/>
      <c r="B39" s="10" t="s">
        <v>96</v>
      </c>
      <c r="C39" s="2"/>
      <c r="D39" s="14"/>
      <c r="E39" s="14"/>
      <c r="F39" s="14"/>
      <c r="G39" s="21"/>
    </row>
    <row r="40" spans="1:7" s="231" customFormat="1" ht="25.5" customHeight="1">
      <c r="A40" s="1"/>
      <c r="B40" s="10" t="s">
        <v>359</v>
      </c>
      <c r="C40" s="227">
        <v>0.05</v>
      </c>
      <c r="D40" s="3"/>
      <c r="E40" s="3"/>
      <c r="F40" s="3"/>
      <c r="G40" s="3"/>
    </row>
    <row r="41" spans="1:7" s="231" customFormat="1">
      <c r="A41" s="1"/>
      <c r="B41" s="10" t="s">
        <v>2</v>
      </c>
      <c r="C41" s="1"/>
      <c r="D41" s="3"/>
      <c r="E41" s="3"/>
      <c r="F41" s="3"/>
      <c r="G41" s="3"/>
    </row>
    <row r="42" spans="1:7" s="231" customFormat="1" ht="16.5" customHeight="1">
      <c r="A42" s="1"/>
      <c r="B42" s="10" t="s">
        <v>352</v>
      </c>
      <c r="C42" s="227">
        <v>0.18</v>
      </c>
      <c r="D42" s="3"/>
      <c r="E42" s="3"/>
      <c r="F42" s="3"/>
      <c r="G42" s="3"/>
    </row>
    <row r="43" spans="1:7" s="231" customFormat="1" ht="16.5" customHeight="1">
      <c r="A43" s="1"/>
      <c r="B43" s="10" t="s">
        <v>358</v>
      </c>
      <c r="C43" s="1"/>
      <c r="D43" s="3"/>
      <c r="E43" s="3"/>
      <c r="F43" s="3"/>
      <c r="G43" s="3"/>
    </row>
    <row r="44" spans="1:7">
      <c r="D44" s="73"/>
      <c r="E44" s="73"/>
      <c r="F44" s="73"/>
      <c r="G44" s="73"/>
    </row>
    <row r="45" spans="1:7">
      <c r="D45" s="73"/>
      <c r="E45" s="73"/>
      <c r="F45" s="73"/>
      <c r="G45" s="73"/>
    </row>
    <row r="46" spans="1:7">
      <c r="D46" s="73"/>
      <c r="E46" s="73"/>
      <c r="F46" s="73"/>
      <c r="G46" s="73"/>
    </row>
    <row r="47" spans="1:7">
      <c r="D47" s="73"/>
      <c r="E47" s="73"/>
      <c r="F47" s="73"/>
      <c r="G47" s="73"/>
    </row>
    <row r="48" spans="1:7">
      <c r="D48" s="73"/>
      <c r="E48" s="73"/>
      <c r="F48" s="73"/>
      <c r="G48" s="73"/>
    </row>
    <row r="49" spans="4:7">
      <c r="D49" s="73"/>
      <c r="E49" s="73"/>
      <c r="F49" s="73"/>
      <c r="G49" s="73"/>
    </row>
    <row r="50" spans="4:7">
      <c r="D50" s="73"/>
      <c r="E50" s="73"/>
      <c r="F50" s="73"/>
      <c r="G50" s="73"/>
    </row>
    <row r="51" spans="4:7">
      <c r="D51" s="73"/>
      <c r="E51" s="73"/>
      <c r="F51" s="73"/>
      <c r="G51" s="73"/>
    </row>
    <row r="52" spans="4:7">
      <c r="D52" s="73"/>
      <c r="E52" s="73"/>
      <c r="F52" s="73"/>
      <c r="G52" s="73"/>
    </row>
    <row r="53" spans="4:7">
      <c r="D53" s="73"/>
      <c r="E53" s="73"/>
      <c r="F53" s="73"/>
      <c r="G53" s="73"/>
    </row>
    <row r="54" spans="4:7">
      <c r="D54" s="73"/>
      <c r="E54" s="73"/>
      <c r="F54" s="73"/>
      <c r="G54" s="73"/>
    </row>
    <row r="55" spans="4:7">
      <c r="D55" s="73"/>
      <c r="E55" s="73"/>
      <c r="F55" s="73"/>
      <c r="G55" s="73"/>
    </row>
    <row r="56" spans="4:7">
      <c r="D56" s="73"/>
      <c r="E56" s="73"/>
      <c r="F56" s="73"/>
      <c r="G56" s="73"/>
    </row>
    <row r="57" spans="4:7">
      <c r="D57" s="73"/>
      <c r="E57" s="73"/>
      <c r="F57" s="73"/>
      <c r="G57" s="73"/>
    </row>
    <row r="58" spans="4:7">
      <c r="D58" s="73"/>
      <c r="E58" s="73"/>
      <c r="F58" s="73"/>
      <c r="G58" s="73"/>
    </row>
    <row r="59" spans="4:7">
      <c r="D59" s="73"/>
      <c r="E59" s="73"/>
      <c r="F59" s="73"/>
      <c r="G59" s="73"/>
    </row>
    <row r="60" spans="4:7">
      <c r="D60" s="73"/>
      <c r="E60" s="73"/>
      <c r="F60" s="73"/>
      <c r="G60" s="73"/>
    </row>
    <row r="61" spans="4:7">
      <c r="D61" s="73"/>
      <c r="E61" s="73"/>
      <c r="F61" s="73"/>
      <c r="G61" s="73"/>
    </row>
    <row r="62" spans="4:7">
      <c r="D62" s="73"/>
      <c r="E62" s="73"/>
      <c r="F62" s="73"/>
      <c r="G62" s="73"/>
    </row>
    <row r="63" spans="4:7">
      <c r="D63" s="73"/>
      <c r="E63" s="73"/>
      <c r="F63" s="73"/>
      <c r="G63" s="73"/>
    </row>
    <row r="64" spans="4:7">
      <c r="D64" s="73"/>
      <c r="E64" s="73"/>
      <c r="F64" s="73"/>
      <c r="G64" s="73"/>
    </row>
    <row r="65" spans="4:7">
      <c r="D65" s="73"/>
      <c r="E65" s="73"/>
      <c r="F65" s="73"/>
      <c r="G65" s="73"/>
    </row>
    <row r="66" spans="4:7">
      <c r="D66" s="73"/>
      <c r="E66" s="73"/>
      <c r="F66" s="73"/>
      <c r="G66" s="73"/>
    </row>
    <row r="67" spans="4:7">
      <c r="D67" s="73"/>
      <c r="E67" s="73"/>
      <c r="F67" s="73"/>
      <c r="G67" s="73"/>
    </row>
    <row r="68" spans="4:7">
      <c r="D68" s="73"/>
      <c r="E68" s="73"/>
      <c r="F68" s="73"/>
      <c r="G68" s="73"/>
    </row>
    <row r="69" spans="4:7">
      <c r="D69" s="73"/>
      <c r="E69" s="73"/>
      <c r="F69" s="73"/>
      <c r="G69" s="73"/>
    </row>
    <row r="70" spans="4:7">
      <c r="D70" s="73"/>
      <c r="E70" s="73"/>
      <c r="F70" s="73"/>
      <c r="G70" s="73"/>
    </row>
    <row r="71" spans="4:7">
      <c r="D71" s="73"/>
      <c r="E71" s="73"/>
      <c r="F71" s="73"/>
      <c r="G71" s="73"/>
    </row>
    <row r="72" spans="4:7">
      <c r="D72" s="73"/>
      <c r="E72" s="73"/>
      <c r="F72" s="73"/>
      <c r="G72" s="73"/>
    </row>
    <row r="73" spans="4:7">
      <c r="D73" s="73"/>
      <c r="E73" s="73"/>
      <c r="F73" s="73"/>
      <c r="G73" s="73"/>
    </row>
    <row r="74" spans="4:7">
      <c r="D74" s="73"/>
      <c r="E74" s="73"/>
      <c r="F74" s="73"/>
      <c r="G74" s="73"/>
    </row>
    <row r="75" spans="4:7">
      <c r="D75" s="73"/>
      <c r="E75" s="73"/>
      <c r="F75" s="73"/>
      <c r="G75" s="73"/>
    </row>
    <row r="76" spans="4:7">
      <c r="D76" s="73"/>
      <c r="E76" s="73"/>
      <c r="F76" s="73"/>
      <c r="G76" s="73"/>
    </row>
    <row r="77" spans="4:7">
      <c r="D77" s="73"/>
      <c r="E77" s="73"/>
      <c r="F77" s="73"/>
      <c r="G77" s="73"/>
    </row>
    <row r="78" spans="4:7">
      <c r="D78" s="73"/>
      <c r="E78" s="73"/>
      <c r="F78" s="73"/>
      <c r="G78" s="73"/>
    </row>
    <row r="79" spans="4:7">
      <c r="D79" s="73"/>
      <c r="E79" s="73"/>
      <c r="F79" s="73"/>
      <c r="G79" s="73"/>
    </row>
    <row r="80" spans="4:7">
      <c r="D80" s="73"/>
      <c r="E80" s="73"/>
      <c r="F80" s="73"/>
      <c r="G80" s="73"/>
    </row>
    <row r="81" spans="4:7">
      <c r="D81" s="73"/>
      <c r="E81" s="73"/>
      <c r="F81" s="73"/>
      <c r="G81" s="73"/>
    </row>
    <row r="82" spans="4:7">
      <c r="D82" s="73"/>
      <c r="E82" s="73"/>
      <c r="F82" s="73"/>
      <c r="G82" s="73"/>
    </row>
    <row r="83" spans="4:7">
      <c r="D83" s="73"/>
      <c r="E83" s="73"/>
      <c r="F83" s="73"/>
      <c r="G83" s="73"/>
    </row>
    <row r="84" spans="4:7">
      <c r="D84" s="73"/>
      <c r="E84" s="73"/>
      <c r="F84" s="73"/>
      <c r="G84" s="73"/>
    </row>
    <row r="85" spans="4:7">
      <c r="D85" s="73"/>
      <c r="E85" s="73"/>
      <c r="F85" s="73"/>
      <c r="G85" s="73"/>
    </row>
    <row r="86" spans="4:7">
      <c r="D86" s="73"/>
      <c r="E86" s="73"/>
      <c r="F86" s="73"/>
      <c r="G86" s="73"/>
    </row>
    <row r="87" spans="4:7">
      <c r="D87" s="73"/>
      <c r="E87" s="73"/>
      <c r="F87" s="73"/>
      <c r="G87" s="73"/>
    </row>
    <row r="88" spans="4:7">
      <c r="D88" s="73"/>
      <c r="E88" s="73"/>
      <c r="F88" s="73"/>
      <c r="G88" s="73"/>
    </row>
    <row r="89" spans="4:7">
      <c r="D89" s="73"/>
      <c r="E89" s="73"/>
      <c r="F89" s="73"/>
      <c r="G89" s="73"/>
    </row>
    <row r="90" spans="4:7">
      <c r="D90" s="73"/>
      <c r="E90" s="73"/>
      <c r="F90" s="73"/>
      <c r="G90" s="73"/>
    </row>
    <row r="91" spans="4:7">
      <c r="D91" s="73"/>
      <c r="E91" s="73"/>
      <c r="F91" s="73"/>
      <c r="G91" s="73"/>
    </row>
    <row r="92" spans="4:7">
      <c r="D92" s="73"/>
      <c r="E92" s="73"/>
      <c r="F92" s="73"/>
      <c r="G92" s="73"/>
    </row>
  </sheetData>
  <autoFilter ref="A5:J39"/>
  <mergeCells count="7">
    <mergeCell ref="A2:C2"/>
    <mergeCell ref="A1:F1"/>
    <mergeCell ref="A3:A4"/>
    <mergeCell ref="B3:B4"/>
    <mergeCell ref="C3:C4"/>
    <mergeCell ref="D3:E3"/>
    <mergeCell ref="F3:G3"/>
  </mergeCells>
  <pageMargins left="0.9055118110236221" right="0.39370078740157483" top="0.49" bottom="0.37" header="0.28000000000000003" footer="0.23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3"/>
  <sheetViews>
    <sheetView view="pageBreakPreview" topLeftCell="A22" zoomScale="78" zoomScaleNormal="100" zoomScaleSheetLayoutView="78" workbookViewId="0">
      <selection activeCell="M13" sqref="M13"/>
    </sheetView>
  </sheetViews>
  <sheetFormatPr defaultColWidth="18.140625" defaultRowHeight="12.75"/>
  <cols>
    <col min="1" max="1" width="4.42578125" style="30" customWidth="1"/>
    <col min="2" max="2" width="40.42578125" style="32" customWidth="1"/>
    <col min="3" max="3" width="10.7109375" style="30" customWidth="1"/>
    <col min="4" max="4" width="8.85546875" style="30" hidden="1" customWidth="1"/>
    <col min="5" max="8" width="10.7109375" style="30" customWidth="1"/>
    <col min="9" max="9" width="8.140625" style="30" customWidth="1"/>
    <col min="10" max="16384" width="18.140625" style="30"/>
  </cols>
  <sheetData>
    <row r="1" spans="1:10" ht="64.5" customHeight="1">
      <c r="A1" s="267" t="s">
        <v>380</v>
      </c>
      <c r="B1" s="267"/>
      <c r="C1" s="267"/>
      <c r="D1" s="267"/>
      <c r="E1" s="267"/>
      <c r="F1" s="267"/>
      <c r="G1" s="267"/>
    </row>
    <row r="2" spans="1:10" ht="45.75" customHeight="1">
      <c r="A2" s="260" t="s">
        <v>0</v>
      </c>
      <c r="B2" s="262" t="s">
        <v>69</v>
      </c>
      <c r="C2" s="264" t="s">
        <v>70</v>
      </c>
      <c r="D2" s="254" t="s">
        <v>59</v>
      </c>
      <c r="E2" s="255"/>
      <c r="F2" s="254" t="s">
        <v>68</v>
      </c>
      <c r="G2" s="255"/>
      <c r="H2" s="31"/>
      <c r="I2" s="31"/>
    </row>
    <row r="3" spans="1:10" ht="59.25">
      <c r="A3" s="261"/>
      <c r="B3" s="263"/>
      <c r="C3" s="261"/>
      <c r="D3" s="29" t="s">
        <v>71</v>
      </c>
      <c r="E3" s="29" t="s">
        <v>72</v>
      </c>
      <c r="F3" s="29" t="s">
        <v>71</v>
      </c>
      <c r="G3" s="29" t="s">
        <v>9</v>
      </c>
      <c r="H3" s="23"/>
      <c r="I3" s="23"/>
    </row>
    <row r="4" spans="1:10">
      <c r="A4" s="2">
        <v>1</v>
      </c>
      <c r="B4" s="11">
        <v>3</v>
      </c>
      <c r="C4" s="2">
        <v>4</v>
      </c>
      <c r="D4" s="2">
        <v>5</v>
      </c>
      <c r="E4" s="2">
        <v>6</v>
      </c>
      <c r="F4" s="2">
        <v>7</v>
      </c>
      <c r="G4" s="2">
        <v>8</v>
      </c>
      <c r="H4" s="31"/>
      <c r="I4" s="31"/>
    </row>
    <row r="5" spans="1:10" ht="50.1" customHeight="1">
      <c r="A5" s="1">
        <v>1</v>
      </c>
      <c r="B5" s="10" t="s">
        <v>337</v>
      </c>
      <c r="C5" s="1" t="s">
        <v>24</v>
      </c>
      <c r="D5" s="8"/>
      <c r="E5" s="234">
        <v>1</v>
      </c>
      <c r="F5" s="54"/>
      <c r="G5" s="55"/>
      <c r="H5" s="24"/>
      <c r="I5" s="24"/>
      <c r="J5" s="9"/>
    </row>
    <row r="6" spans="1:10" s="232" customFormat="1" ht="17.25" customHeight="1">
      <c r="A6" s="2"/>
      <c r="B6" s="11" t="s">
        <v>360</v>
      </c>
      <c r="C6" s="2" t="s">
        <v>361</v>
      </c>
      <c r="D6" s="8"/>
      <c r="E6" s="230">
        <v>6.5</v>
      </c>
      <c r="F6" s="54"/>
      <c r="G6" s="56"/>
      <c r="H6" s="25"/>
      <c r="I6" s="25"/>
      <c r="J6" s="9"/>
    </row>
    <row r="7" spans="1:10" s="232" customFormat="1" ht="21.75" customHeight="1">
      <c r="A7" s="2"/>
      <c r="B7" s="11" t="s">
        <v>362</v>
      </c>
      <c r="C7" s="2" t="s">
        <v>35</v>
      </c>
      <c r="D7" s="8"/>
      <c r="E7" s="230">
        <v>5</v>
      </c>
      <c r="F7" s="54"/>
      <c r="G7" s="56"/>
      <c r="H7" s="25"/>
      <c r="I7" s="25"/>
      <c r="J7" s="9"/>
    </row>
    <row r="8" spans="1:10" ht="50.1" customHeight="1">
      <c r="A8" s="1">
        <v>2</v>
      </c>
      <c r="B8" s="10" t="s">
        <v>180</v>
      </c>
      <c r="C8" s="1" t="s">
        <v>24</v>
      </c>
      <c r="D8" s="8"/>
      <c r="E8" s="234">
        <v>1</v>
      </c>
      <c r="F8" s="53"/>
      <c r="G8" s="53"/>
      <c r="H8" s="24"/>
      <c r="I8" s="24"/>
      <c r="J8" s="9"/>
    </row>
    <row r="9" spans="1:10" s="232" customFormat="1" ht="26.25" customHeight="1">
      <c r="A9" s="2"/>
      <c r="B9" s="11" t="s">
        <v>360</v>
      </c>
      <c r="C9" s="2" t="s">
        <v>361</v>
      </c>
      <c r="D9" s="8"/>
      <c r="E9" s="230">
        <v>8.8000000000000007</v>
      </c>
      <c r="F9" s="58"/>
      <c r="G9" s="58"/>
      <c r="H9" s="25"/>
      <c r="I9" s="25"/>
      <c r="J9" s="9"/>
    </row>
    <row r="10" spans="1:10" ht="25.5" customHeight="1">
      <c r="A10" s="2"/>
      <c r="B10" s="11" t="s">
        <v>181</v>
      </c>
      <c r="C10" s="2" t="s">
        <v>24</v>
      </c>
      <c r="D10" s="8"/>
      <c r="E10" s="228">
        <v>1</v>
      </c>
      <c r="F10" s="54"/>
      <c r="G10" s="57"/>
      <c r="H10" s="24"/>
      <c r="I10" s="25"/>
    </row>
    <row r="11" spans="1:10" ht="29.25" customHeight="1">
      <c r="A11" s="2"/>
      <c r="B11" s="11" t="s">
        <v>182</v>
      </c>
      <c r="C11" s="2" t="s">
        <v>24</v>
      </c>
      <c r="D11" s="8"/>
      <c r="E11" s="228">
        <v>1</v>
      </c>
      <c r="F11" s="54"/>
      <c r="G11" s="57"/>
      <c r="H11" s="24"/>
      <c r="I11" s="25"/>
      <c r="J11" s="9"/>
    </row>
    <row r="12" spans="1:10" ht="27.75" customHeight="1">
      <c r="A12" s="1">
        <v>3</v>
      </c>
      <c r="B12" s="10" t="s">
        <v>183</v>
      </c>
      <c r="C12" s="1" t="s">
        <v>24</v>
      </c>
      <c r="D12" s="8"/>
      <c r="E12" s="234">
        <v>1</v>
      </c>
      <c r="F12" s="53"/>
      <c r="G12" s="53"/>
      <c r="H12" s="24"/>
      <c r="I12" s="24"/>
    </row>
    <row r="13" spans="1:10" s="232" customFormat="1" ht="25.5" customHeight="1">
      <c r="A13" s="2"/>
      <c r="B13" s="11" t="s">
        <v>360</v>
      </c>
      <c r="C13" s="2" t="s">
        <v>361</v>
      </c>
      <c r="D13" s="8"/>
      <c r="E13" s="230">
        <v>8.8000000000000007</v>
      </c>
      <c r="F13" s="58"/>
      <c r="G13" s="58"/>
      <c r="H13" s="25"/>
      <c r="I13" s="25"/>
    </row>
    <row r="14" spans="1:10" ht="26.25" customHeight="1">
      <c r="A14" s="2"/>
      <c r="B14" s="11" t="s">
        <v>184</v>
      </c>
      <c r="C14" s="2" t="s">
        <v>24</v>
      </c>
      <c r="D14" s="8"/>
      <c r="E14" s="228">
        <v>1</v>
      </c>
      <c r="F14" s="54"/>
      <c r="G14" s="56"/>
      <c r="H14" s="24"/>
      <c r="I14" s="25"/>
      <c r="J14" s="9"/>
    </row>
    <row r="15" spans="1:10" ht="35.25" customHeight="1">
      <c r="A15" s="1">
        <v>4</v>
      </c>
      <c r="B15" s="10" t="s">
        <v>185</v>
      </c>
      <c r="C15" s="1" t="s">
        <v>24</v>
      </c>
      <c r="D15" s="8"/>
      <c r="E15" s="234">
        <v>26</v>
      </c>
      <c r="F15" s="54"/>
      <c r="G15" s="55"/>
      <c r="H15" s="24"/>
      <c r="I15" s="24"/>
    </row>
    <row r="16" spans="1:10" s="232" customFormat="1" ht="20.25" customHeight="1">
      <c r="A16" s="2"/>
      <c r="B16" s="11" t="s">
        <v>360</v>
      </c>
      <c r="C16" s="2" t="s">
        <v>361</v>
      </c>
      <c r="D16" s="8"/>
      <c r="E16" s="230">
        <v>33.020000000000003</v>
      </c>
      <c r="F16" s="54"/>
      <c r="G16" s="56"/>
      <c r="H16" s="25"/>
      <c r="I16" s="25"/>
    </row>
    <row r="17" spans="1:11" s="232" customFormat="1" ht="27" customHeight="1">
      <c r="A17" s="2"/>
      <c r="B17" s="11" t="s">
        <v>363</v>
      </c>
      <c r="C17" s="2" t="s">
        <v>24</v>
      </c>
      <c r="D17" s="8"/>
      <c r="E17" s="230">
        <v>26</v>
      </c>
      <c r="F17" s="54"/>
      <c r="G17" s="56"/>
      <c r="H17" s="25"/>
      <c r="I17" s="25"/>
    </row>
    <row r="18" spans="1:11" ht="38.25" customHeight="1">
      <c r="A18" s="1">
        <v>5</v>
      </c>
      <c r="B18" s="10" t="s">
        <v>186</v>
      </c>
      <c r="C18" s="1" t="s">
        <v>24</v>
      </c>
      <c r="D18" s="8"/>
      <c r="E18" s="234">
        <v>1</v>
      </c>
      <c r="F18" s="54"/>
      <c r="G18" s="55"/>
      <c r="H18" s="24"/>
      <c r="I18" s="24"/>
      <c r="J18" s="9"/>
    </row>
    <row r="19" spans="1:11" s="232" customFormat="1" ht="27" customHeight="1">
      <c r="A19" s="2"/>
      <c r="B19" s="11" t="s">
        <v>360</v>
      </c>
      <c r="C19" s="2" t="s">
        <v>361</v>
      </c>
      <c r="D19" s="8"/>
      <c r="E19" s="230">
        <v>1.7</v>
      </c>
      <c r="F19" s="54"/>
      <c r="G19" s="56"/>
      <c r="H19" s="25"/>
      <c r="I19" s="25"/>
      <c r="J19" s="9"/>
    </row>
    <row r="20" spans="1:11" s="232" customFormat="1" ht="27" customHeight="1">
      <c r="A20" s="2"/>
      <c r="B20" s="11" t="s">
        <v>364</v>
      </c>
      <c r="C20" s="2" t="s">
        <v>24</v>
      </c>
      <c r="D20" s="8"/>
      <c r="E20" s="230">
        <v>1</v>
      </c>
      <c r="F20" s="54"/>
      <c r="G20" s="56"/>
      <c r="H20" s="25"/>
      <c r="I20" s="25"/>
      <c r="J20" s="9"/>
    </row>
    <row r="21" spans="1:11" ht="50.1" customHeight="1">
      <c r="A21" s="1">
        <v>6</v>
      </c>
      <c r="B21" s="10" t="s">
        <v>187</v>
      </c>
      <c r="C21" s="1" t="s">
        <v>24</v>
      </c>
      <c r="D21" s="8"/>
      <c r="E21" s="234">
        <v>26</v>
      </c>
      <c r="F21" s="53"/>
      <c r="G21" s="53"/>
      <c r="H21" s="24"/>
      <c r="I21" s="24"/>
      <c r="J21" s="9"/>
    </row>
    <row r="22" spans="1:11" s="232" customFormat="1" ht="26.25" customHeight="1">
      <c r="A22" s="2"/>
      <c r="B22" s="11" t="s">
        <v>360</v>
      </c>
      <c r="C22" s="2" t="s">
        <v>361</v>
      </c>
      <c r="D22" s="8"/>
      <c r="E22" s="230">
        <v>78</v>
      </c>
      <c r="F22" s="58"/>
      <c r="G22" s="58"/>
      <c r="H22" s="25"/>
      <c r="I22" s="25"/>
      <c r="J22" s="9"/>
    </row>
    <row r="23" spans="1:11" ht="20.100000000000001" customHeight="1">
      <c r="A23" s="2"/>
      <c r="B23" s="11" t="s">
        <v>188</v>
      </c>
      <c r="C23" s="2" t="s">
        <v>24</v>
      </c>
      <c r="D23" s="8"/>
      <c r="E23" s="228">
        <v>25</v>
      </c>
      <c r="F23" s="54"/>
      <c r="G23" s="56"/>
      <c r="H23" s="24"/>
      <c r="I23" s="25"/>
      <c r="J23" s="9"/>
    </row>
    <row r="24" spans="1:11" ht="20.100000000000001" customHeight="1">
      <c r="A24" s="2"/>
      <c r="B24" s="11" t="s">
        <v>189</v>
      </c>
      <c r="C24" s="2" t="s">
        <v>24</v>
      </c>
      <c r="D24" s="8"/>
      <c r="E24" s="228">
        <v>1</v>
      </c>
      <c r="F24" s="54"/>
      <c r="G24" s="56"/>
      <c r="H24" s="24"/>
      <c r="I24" s="25"/>
      <c r="J24" s="9"/>
    </row>
    <row r="25" spans="1:11" ht="50.1" customHeight="1">
      <c r="A25" s="1">
        <v>7</v>
      </c>
      <c r="B25" s="10" t="s">
        <v>190</v>
      </c>
      <c r="C25" s="1" t="s">
        <v>24</v>
      </c>
      <c r="D25" s="8"/>
      <c r="E25" s="234">
        <v>5</v>
      </c>
      <c r="F25" s="54"/>
      <c r="G25" s="55"/>
      <c r="H25" s="24"/>
      <c r="I25" s="24"/>
      <c r="J25" s="9"/>
    </row>
    <row r="26" spans="1:11" ht="50.1" customHeight="1">
      <c r="A26" s="1">
        <v>8</v>
      </c>
      <c r="B26" s="10" t="s">
        <v>191</v>
      </c>
      <c r="C26" s="1" t="s">
        <v>35</v>
      </c>
      <c r="D26" s="8" t="s">
        <v>165</v>
      </c>
      <c r="E26" s="234">
        <f>SUM(E28:E32)</f>
        <v>125</v>
      </c>
      <c r="F26" s="53"/>
      <c r="G26" s="53"/>
      <c r="H26" s="24"/>
      <c r="I26" s="24"/>
      <c r="J26" s="9"/>
      <c r="K26" s="9"/>
    </row>
    <row r="27" spans="1:11" s="232" customFormat="1" ht="24" customHeight="1">
      <c r="A27" s="2"/>
      <c r="B27" s="11" t="s">
        <v>360</v>
      </c>
      <c r="C27" s="2" t="s">
        <v>361</v>
      </c>
      <c r="D27" s="8"/>
      <c r="E27" s="230">
        <v>133.75</v>
      </c>
      <c r="F27" s="58"/>
      <c r="G27" s="58"/>
      <c r="H27" s="25"/>
      <c r="I27" s="25"/>
      <c r="J27" s="9"/>
      <c r="K27" s="9"/>
    </row>
    <row r="28" spans="1:11" ht="20.100000000000001" customHeight="1">
      <c r="A28" s="2"/>
      <c r="B28" s="11" t="s">
        <v>192</v>
      </c>
      <c r="C28" s="2" t="s">
        <v>35</v>
      </c>
      <c r="D28" s="8"/>
      <c r="E28" s="228">
        <v>15</v>
      </c>
      <c r="F28" s="54"/>
      <c r="G28" s="57"/>
      <c r="H28" s="24"/>
      <c r="I28" s="25"/>
      <c r="K28" s="9"/>
    </row>
    <row r="29" spans="1:11" ht="20.100000000000001" customHeight="1">
      <c r="A29" s="2"/>
      <c r="B29" s="11" t="s">
        <v>193</v>
      </c>
      <c r="C29" s="2" t="s">
        <v>35</v>
      </c>
      <c r="D29" s="8"/>
      <c r="E29" s="228">
        <v>10</v>
      </c>
      <c r="F29" s="54"/>
      <c r="G29" s="57"/>
      <c r="H29" s="24"/>
      <c r="I29" s="25"/>
      <c r="J29" s="9"/>
      <c r="K29" s="9"/>
    </row>
    <row r="30" spans="1:11" ht="20.100000000000001" customHeight="1">
      <c r="A30" s="2"/>
      <c r="B30" s="11" t="s">
        <v>194</v>
      </c>
      <c r="C30" s="2" t="s">
        <v>35</v>
      </c>
      <c r="D30" s="8"/>
      <c r="E30" s="228">
        <v>40</v>
      </c>
      <c r="F30" s="54"/>
      <c r="G30" s="57"/>
      <c r="H30" s="24"/>
      <c r="I30" s="25"/>
      <c r="J30" s="9"/>
      <c r="K30" s="9"/>
    </row>
    <row r="31" spans="1:11" ht="20.100000000000001" customHeight="1">
      <c r="A31" s="2"/>
      <c r="B31" s="11" t="s">
        <v>195</v>
      </c>
      <c r="C31" s="2" t="s">
        <v>35</v>
      </c>
      <c r="D31" s="8"/>
      <c r="E31" s="228">
        <v>35</v>
      </c>
      <c r="F31" s="54"/>
      <c r="G31" s="57"/>
      <c r="H31" s="24"/>
      <c r="I31" s="25"/>
      <c r="J31" s="9"/>
      <c r="K31" s="9"/>
    </row>
    <row r="32" spans="1:11" ht="20.100000000000001" customHeight="1">
      <c r="A32" s="2"/>
      <c r="B32" s="11" t="s">
        <v>196</v>
      </c>
      <c r="C32" s="2" t="s">
        <v>35</v>
      </c>
      <c r="D32" s="8"/>
      <c r="E32" s="228">
        <v>25</v>
      </c>
      <c r="F32" s="54"/>
      <c r="G32" s="57"/>
      <c r="H32" s="24"/>
      <c r="I32" s="25"/>
      <c r="J32" s="9"/>
      <c r="K32" s="9"/>
    </row>
    <row r="33" spans="1:11" ht="50.1" customHeight="1">
      <c r="A33" s="1">
        <v>9</v>
      </c>
      <c r="B33" s="10" t="s">
        <v>197</v>
      </c>
      <c r="C33" s="1" t="s">
        <v>134</v>
      </c>
      <c r="D33" s="59"/>
      <c r="E33" s="233">
        <v>6.62</v>
      </c>
      <c r="F33" s="60"/>
      <c r="G33" s="60"/>
      <c r="H33" s="24"/>
      <c r="I33" s="24"/>
      <c r="J33" s="9"/>
      <c r="K33" s="9"/>
    </row>
    <row r="34" spans="1:11" s="232" customFormat="1" ht="24.75" customHeight="1">
      <c r="A34" s="2"/>
      <c r="B34" s="11" t="s">
        <v>360</v>
      </c>
      <c r="C34" s="2" t="s">
        <v>361</v>
      </c>
      <c r="D34" s="8"/>
      <c r="E34" s="228">
        <v>66.2</v>
      </c>
      <c r="F34" s="54"/>
      <c r="G34" s="54"/>
      <c r="H34" s="25"/>
      <c r="I34" s="25"/>
      <c r="J34" s="9"/>
      <c r="K34" s="9"/>
    </row>
    <row r="35" spans="1:11" ht="28.5" customHeight="1">
      <c r="A35" s="2"/>
      <c r="B35" s="11" t="s">
        <v>198</v>
      </c>
      <c r="C35" s="2" t="s">
        <v>35</v>
      </c>
      <c r="D35" s="8"/>
      <c r="E35" s="228">
        <v>625</v>
      </c>
      <c r="F35" s="54"/>
      <c r="G35" s="56"/>
      <c r="H35" s="24"/>
      <c r="I35" s="25"/>
      <c r="J35" s="9"/>
      <c r="K35" s="9"/>
    </row>
    <row r="36" spans="1:11" ht="27.75" customHeight="1">
      <c r="A36" s="2"/>
      <c r="B36" s="11" t="s">
        <v>199</v>
      </c>
      <c r="C36" s="2" t="s">
        <v>35</v>
      </c>
      <c r="D36" s="8"/>
      <c r="E36" s="228">
        <v>12</v>
      </c>
      <c r="F36" s="54"/>
      <c r="G36" s="56"/>
      <c r="H36" s="24"/>
      <c r="I36" s="25"/>
      <c r="J36" s="9"/>
      <c r="K36" s="9"/>
    </row>
    <row r="37" spans="1:11" ht="29.25" customHeight="1">
      <c r="A37" s="2"/>
      <c r="B37" s="11" t="s">
        <v>200</v>
      </c>
      <c r="C37" s="2" t="s">
        <v>35</v>
      </c>
      <c r="D37" s="8"/>
      <c r="E37" s="228">
        <v>25</v>
      </c>
      <c r="F37" s="54"/>
      <c r="G37" s="56"/>
      <c r="H37" s="24"/>
      <c r="I37" s="25"/>
      <c r="J37" s="9"/>
      <c r="K37" s="9"/>
    </row>
    <row r="38" spans="1:11" ht="38.25" customHeight="1">
      <c r="A38" s="1">
        <v>10</v>
      </c>
      <c r="B38" s="10" t="s">
        <v>201</v>
      </c>
      <c r="C38" s="1" t="s">
        <v>24</v>
      </c>
      <c r="D38" s="8"/>
      <c r="E38" s="234">
        <v>25</v>
      </c>
      <c r="F38" s="53"/>
      <c r="G38" s="53"/>
      <c r="H38" s="24"/>
      <c r="I38" s="24"/>
      <c r="J38" s="9"/>
    </row>
    <row r="39" spans="1:11" s="232" customFormat="1" ht="29.25" customHeight="1">
      <c r="A39" s="2"/>
      <c r="B39" s="11" t="s">
        <v>360</v>
      </c>
      <c r="C39" s="2" t="s">
        <v>361</v>
      </c>
      <c r="D39" s="8"/>
      <c r="E39" s="230">
        <v>98.75</v>
      </c>
      <c r="F39" s="58"/>
      <c r="G39" s="58"/>
      <c r="H39" s="25"/>
      <c r="I39" s="25"/>
      <c r="J39" s="9"/>
    </row>
    <row r="40" spans="1:11" ht="39.75" customHeight="1">
      <c r="A40" s="2"/>
      <c r="B40" s="11" t="s">
        <v>202</v>
      </c>
      <c r="C40" s="2" t="s">
        <v>24</v>
      </c>
      <c r="D40" s="8"/>
      <c r="E40" s="228">
        <v>25</v>
      </c>
      <c r="F40" s="54"/>
      <c r="G40" s="56"/>
      <c r="H40" s="24"/>
      <c r="I40" s="25"/>
      <c r="J40" s="9"/>
      <c r="K40" s="9"/>
    </row>
    <row r="41" spans="1:11" ht="50.1" customHeight="1">
      <c r="A41" s="1">
        <v>11</v>
      </c>
      <c r="B41" s="10" t="s">
        <v>203</v>
      </c>
      <c r="C41" s="1" t="s">
        <v>134</v>
      </c>
      <c r="D41" s="8"/>
      <c r="E41" s="233">
        <v>55.05</v>
      </c>
      <c r="F41" s="60"/>
      <c r="G41" s="60"/>
      <c r="H41" s="24"/>
      <c r="I41" s="24"/>
      <c r="J41" s="26"/>
      <c r="K41" s="9"/>
    </row>
    <row r="42" spans="1:11" s="232" customFormat="1" ht="27" customHeight="1">
      <c r="A42" s="2"/>
      <c r="B42" s="11" t="s">
        <v>360</v>
      </c>
      <c r="C42" s="2" t="s">
        <v>361</v>
      </c>
      <c r="D42" s="8"/>
      <c r="E42" s="228">
        <v>715.65</v>
      </c>
      <c r="F42" s="54"/>
      <c r="G42" s="54"/>
      <c r="H42" s="25"/>
      <c r="I42" s="25"/>
      <c r="J42" s="26"/>
      <c r="K42" s="9"/>
    </row>
    <row r="43" spans="1:11" ht="29.25" customHeight="1">
      <c r="A43" s="2"/>
      <c r="B43" s="11" t="s">
        <v>204</v>
      </c>
      <c r="C43" s="2" t="s">
        <v>35</v>
      </c>
      <c r="D43" s="8"/>
      <c r="E43" s="228">
        <v>4125</v>
      </c>
      <c r="F43" s="54"/>
      <c r="G43" s="56"/>
      <c r="H43" s="24"/>
      <c r="I43" s="25"/>
      <c r="J43" s="9"/>
      <c r="K43" s="18"/>
    </row>
    <row r="44" spans="1:11" ht="29.25" customHeight="1">
      <c r="A44" s="2"/>
      <c r="B44" s="11" t="s">
        <v>205</v>
      </c>
      <c r="C44" s="2" t="s">
        <v>35</v>
      </c>
      <c r="D44" s="8"/>
      <c r="E44" s="228">
        <v>1380</v>
      </c>
      <c r="F44" s="54"/>
      <c r="G44" s="56"/>
      <c r="H44" s="24"/>
      <c r="I44" s="25"/>
      <c r="J44" s="9"/>
      <c r="K44" s="18"/>
    </row>
    <row r="45" spans="1:11" ht="26.25" customHeight="1">
      <c r="A45" s="1">
        <v>12</v>
      </c>
      <c r="B45" s="10" t="s">
        <v>206</v>
      </c>
      <c r="C45" s="1" t="s">
        <v>24</v>
      </c>
      <c r="D45" s="8" t="s">
        <v>165</v>
      </c>
      <c r="E45" s="234">
        <f>E47+E48</f>
        <v>229</v>
      </c>
      <c r="F45" s="53"/>
      <c r="G45" s="53"/>
      <c r="H45" s="24"/>
      <c r="I45" s="24"/>
      <c r="J45" s="9"/>
      <c r="K45" s="18"/>
    </row>
    <row r="46" spans="1:11" s="232" customFormat="1" ht="29.25" customHeight="1">
      <c r="A46" s="2"/>
      <c r="B46" s="11" t="s">
        <v>360</v>
      </c>
      <c r="C46" s="2" t="s">
        <v>361</v>
      </c>
      <c r="D46" s="8"/>
      <c r="E46" s="230">
        <v>61.83</v>
      </c>
      <c r="F46" s="58"/>
      <c r="G46" s="58"/>
      <c r="H46" s="25"/>
      <c r="I46" s="25"/>
      <c r="J46" s="9"/>
      <c r="K46" s="18"/>
    </row>
    <row r="47" spans="1:11" ht="30.75" customHeight="1">
      <c r="A47" s="2"/>
      <c r="B47" s="11" t="s">
        <v>207</v>
      </c>
      <c r="C47" s="2" t="s">
        <v>24</v>
      </c>
      <c r="D47" s="8"/>
      <c r="E47" s="228">
        <v>167</v>
      </c>
      <c r="F47" s="54"/>
      <c r="G47" s="56"/>
      <c r="H47" s="24"/>
      <c r="I47" s="25"/>
      <c r="J47" s="9"/>
      <c r="K47" s="18"/>
    </row>
    <row r="48" spans="1:11" ht="30.75" customHeight="1">
      <c r="A48" s="2"/>
      <c r="B48" s="11" t="s">
        <v>208</v>
      </c>
      <c r="C48" s="2" t="s">
        <v>24</v>
      </c>
      <c r="D48" s="8"/>
      <c r="E48" s="228">
        <v>62</v>
      </c>
      <c r="F48" s="54"/>
      <c r="G48" s="56"/>
      <c r="H48" s="24"/>
      <c r="I48" s="25"/>
      <c r="J48" s="9"/>
      <c r="K48" s="18"/>
    </row>
    <row r="49" spans="1:11" ht="50.1" customHeight="1">
      <c r="A49" s="1">
        <v>13</v>
      </c>
      <c r="B49" s="10" t="s">
        <v>209</v>
      </c>
      <c r="C49" s="1" t="s">
        <v>24</v>
      </c>
      <c r="D49" s="8" t="s">
        <v>165</v>
      </c>
      <c r="E49" s="234">
        <v>360</v>
      </c>
      <c r="F49" s="54"/>
      <c r="G49" s="55"/>
      <c r="H49" s="24"/>
      <c r="I49" s="24"/>
      <c r="J49" s="9"/>
      <c r="K49" s="18"/>
    </row>
    <row r="50" spans="1:11" s="232" customFormat="1" ht="18" customHeight="1">
      <c r="A50" s="2"/>
      <c r="B50" s="11" t="s">
        <v>360</v>
      </c>
      <c r="C50" s="2" t="s">
        <v>361</v>
      </c>
      <c r="D50" s="8"/>
      <c r="E50" s="230">
        <v>79.2</v>
      </c>
      <c r="F50" s="54"/>
      <c r="G50" s="56"/>
      <c r="H50" s="25"/>
      <c r="I50" s="25"/>
      <c r="J50" s="9"/>
      <c r="K50" s="18"/>
    </row>
    <row r="51" spans="1:11" s="232" customFormat="1" ht="27.75" customHeight="1">
      <c r="A51" s="2"/>
      <c r="B51" s="11" t="s">
        <v>365</v>
      </c>
      <c r="C51" s="2" t="s">
        <v>24</v>
      </c>
      <c r="D51" s="8"/>
      <c r="E51" s="230">
        <v>360</v>
      </c>
      <c r="F51" s="54"/>
      <c r="G51" s="56"/>
      <c r="H51" s="25"/>
      <c r="I51" s="25"/>
      <c r="J51" s="9"/>
      <c r="K51" s="18"/>
    </row>
    <row r="52" spans="1:11" ht="50.1" customHeight="1">
      <c r="A52" s="1">
        <v>14</v>
      </c>
      <c r="B52" s="10" t="s">
        <v>210</v>
      </c>
      <c r="C52" s="1" t="s">
        <v>24</v>
      </c>
      <c r="D52" s="8"/>
      <c r="E52" s="234">
        <v>100</v>
      </c>
      <c r="F52" s="53"/>
      <c r="G52" s="53"/>
      <c r="H52" s="24"/>
      <c r="I52" s="24"/>
      <c r="J52" s="9"/>
      <c r="K52" s="235"/>
    </row>
    <row r="53" spans="1:11" s="232" customFormat="1" ht="27.75" customHeight="1">
      <c r="A53" s="2"/>
      <c r="B53" s="11" t="s">
        <v>360</v>
      </c>
      <c r="C53" s="2" t="s">
        <v>361</v>
      </c>
      <c r="D53" s="8"/>
      <c r="E53" s="230">
        <v>81</v>
      </c>
      <c r="F53" s="58"/>
      <c r="G53" s="58"/>
      <c r="H53" s="25"/>
      <c r="I53" s="25"/>
      <c r="J53" s="9"/>
      <c r="K53" s="18"/>
    </row>
    <row r="54" spans="1:11" ht="33" customHeight="1">
      <c r="A54" s="2"/>
      <c r="B54" s="11" t="s">
        <v>211</v>
      </c>
      <c r="C54" s="2" t="s">
        <v>24</v>
      </c>
      <c r="D54" s="8"/>
      <c r="E54" s="228">
        <v>50</v>
      </c>
      <c r="F54" s="54"/>
      <c r="G54" s="57"/>
      <c r="H54" s="24"/>
      <c r="I54" s="25"/>
      <c r="J54" s="9"/>
    </row>
    <row r="55" spans="1:11" ht="33" customHeight="1">
      <c r="A55" s="2"/>
      <c r="B55" s="11" t="s">
        <v>212</v>
      </c>
      <c r="C55" s="2" t="s">
        <v>24</v>
      </c>
      <c r="D55" s="8"/>
      <c r="E55" s="230">
        <v>50</v>
      </c>
      <c r="F55" s="54"/>
      <c r="G55" s="56"/>
      <c r="H55" s="24"/>
      <c r="I55" s="25"/>
      <c r="J55" s="9"/>
    </row>
    <row r="56" spans="1:11" ht="50.1" customHeight="1">
      <c r="A56" s="1">
        <v>15</v>
      </c>
      <c r="B56" s="10" t="s">
        <v>213</v>
      </c>
      <c r="C56" s="1" t="s">
        <v>24</v>
      </c>
      <c r="D56" s="8"/>
      <c r="E56" s="234">
        <v>35</v>
      </c>
      <c r="F56" s="54"/>
      <c r="G56" s="55"/>
      <c r="H56" s="24"/>
      <c r="I56" s="24"/>
      <c r="J56" s="9"/>
    </row>
    <row r="57" spans="1:11" s="232" customFormat="1" ht="27" customHeight="1">
      <c r="A57" s="2"/>
      <c r="B57" s="11" t="s">
        <v>360</v>
      </c>
      <c r="C57" s="2" t="s">
        <v>361</v>
      </c>
      <c r="D57" s="8"/>
      <c r="E57" s="230">
        <v>29.75</v>
      </c>
      <c r="F57" s="54"/>
      <c r="G57" s="56"/>
      <c r="H57" s="25"/>
      <c r="I57" s="25"/>
      <c r="J57" s="9"/>
    </row>
    <row r="58" spans="1:11" s="232" customFormat="1" ht="27" customHeight="1">
      <c r="A58" s="2"/>
      <c r="B58" s="11" t="s">
        <v>366</v>
      </c>
      <c r="C58" s="2" t="s">
        <v>24</v>
      </c>
      <c r="D58" s="8"/>
      <c r="E58" s="230">
        <v>35</v>
      </c>
      <c r="F58" s="54"/>
      <c r="G58" s="56"/>
      <c r="H58" s="25"/>
      <c r="I58" s="25"/>
      <c r="J58" s="9"/>
    </row>
    <row r="59" spans="1:11" ht="39.75" customHeight="1">
      <c r="A59" s="1">
        <v>16</v>
      </c>
      <c r="B59" s="10" t="s">
        <v>214</v>
      </c>
      <c r="C59" s="1" t="s">
        <v>24</v>
      </c>
      <c r="D59" s="8"/>
      <c r="E59" s="234">
        <v>136</v>
      </c>
      <c r="F59" s="53"/>
      <c r="G59" s="53"/>
      <c r="H59" s="24"/>
      <c r="I59" s="24"/>
    </row>
    <row r="60" spans="1:11" s="232" customFormat="1" ht="26.25" customHeight="1">
      <c r="A60" s="2"/>
      <c r="B60" s="11" t="s">
        <v>360</v>
      </c>
      <c r="C60" s="2" t="s">
        <v>361</v>
      </c>
      <c r="D60" s="8"/>
      <c r="E60" s="230">
        <v>27.2</v>
      </c>
      <c r="F60" s="58"/>
      <c r="G60" s="58"/>
      <c r="H60" s="25"/>
      <c r="I60" s="25"/>
    </row>
    <row r="61" spans="1:11" ht="20.100000000000001" customHeight="1">
      <c r="A61" s="2"/>
      <c r="B61" s="11" t="s">
        <v>215</v>
      </c>
      <c r="C61" s="2" t="s">
        <v>24</v>
      </c>
      <c r="D61" s="8"/>
      <c r="E61" s="228">
        <v>103</v>
      </c>
      <c r="F61" s="54"/>
      <c r="G61" s="61"/>
      <c r="H61" s="24"/>
      <c r="I61" s="25"/>
    </row>
    <row r="62" spans="1:11" ht="20.100000000000001" customHeight="1">
      <c r="A62" s="2"/>
      <c r="B62" s="11" t="s">
        <v>216</v>
      </c>
      <c r="C62" s="2" t="s">
        <v>24</v>
      </c>
      <c r="D62" s="8"/>
      <c r="E62" s="228">
        <v>33</v>
      </c>
      <c r="F62" s="54"/>
      <c r="G62" s="61"/>
      <c r="H62" s="24"/>
      <c r="I62" s="25"/>
    </row>
    <row r="63" spans="1:11" ht="20.100000000000001" customHeight="1">
      <c r="A63" s="2"/>
      <c r="B63" s="11" t="s">
        <v>217</v>
      </c>
      <c r="C63" s="2" t="s">
        <v>24</v>
      </c>
      <c r="D63" s="8"/>
      <c r="E63" s="228">
        <v>136</v>
      </c>
      <c r="F63" s="54"/>
      <c r="G63" s="57"/>
      <c r="H63" s="24"/>
      <c r="I63" s="25"/>
    </row>
    <row r="64" spans="1:11" ht="50.1" customHeight="1">
      <c r="A64" s="1">
        <v>17</v>
      </c>
      <c r="B64" s="10" t="s">
        <v>218</v>
      </c>
      <c r="C64" s="1" t="s">
        <v>24</v>
      </c>
      <c r="D64" s="8"/>
      <c r="E64" s="234">
        <v>1</v>
      </c>
      <c r="F64" s="53"/>
      <c r="G64" s="53"/>
      <c r="H64" s="24"/>
      <c r="I64" s="24"/>
    </row>
    <row r="65" spans="1:9" s="232" customFormat="1" ht="24" customHeight="1">
      <c r="A65" s="2"/>
      <c r="B65" s="11" t="s">
        <v>360</v>
      </c>
      <c r="C65" s="2" t="s">
        <v>361</v>
      </c>
      <c r="D65" s="8"/>
      <c r="E65" s="230">
        <v>350</v>
      </c>
      <c r="F65" s="58"/>
      <c r="G65" s="58"/>
      <c r="H65" s="25"/>
      <c r="I65" s="25"/>
    </row>
    <row r="66" spans="1:9" ht="37.5" customHeight="1">
      <c r="A66" s="2"/>
      <c r="B66" s="11" t="s">
        <v>219</v>
      </c>
      <c r="C66" s="2" t="s">
        <v>24</v>
      </c>
      <c r="D66" s="8"/>
      <c r="E66" s="228">
        <v>1</v>
      </c>
      <c r="F66" s="58"/>
      <c r="G66" s="61"/>
      <c r="H66" s="24"/>
      <c r="I66" s="19"/>
    </row>
    <row r="67" spans="1:9" ht="50.1" customHeight="1">
      <c r="A67" s="1">
        <v>18</v>
      </c>
      <c r="B67" s="10" t="s">
        <v>220</v>
      </c>
      <c r="C67" s="1" t="s">
        <v>17</v>
      </c>
      <c r="D67" s="59"/>
      <c r="E67" s="233">
        <v>11.03</v>
      </c>
      <c r="F67" s="60"/>
      <c r="G67" s="55"/>
      <c r="H67" s="24"/>
      <c r="I67" s="19"/>
    </row>
    <row r="68" spans="1:9" ht="50.1" customHeight="1">
      <c r="A68" s="1">
        <v>19</v>
      </c>
      <c r="B68" s="10" t="s">
        <v>221</v>
      </c>
      <c r="C68" s="1" t="s">
        <v>134</v>
      </c>
      <c r="D68" s="59"/>
      <c r="E68" s="233">
        <v>0.45</v>
      </c>
      <c r="F68" s="60"/>
      <c r="G68" s="60"/>
      <c r="H68" s="24"/>
      <c r="I68" s="19"/>
    </row>
    <row r="69" spans="1:9" s="232" customFormat="1" ht="22.5" customHeight="1">
      <c r="A69" s="2"/>
      <c r="B69" s="11" t="s">
        <v>360</v>
      </c>
      <c r="C69" s="2" t="s">
        <v>361</v>
      </c>
      <c r="D69" s="8"/>
      <c r="E69" s="228">
        <v>22.95</v>
      </c>
      <c r="F69" s="54"/>
      <c r="G69" s="54"/>
      <c r="H69" s="25"/>
      <c r="I69" s="9"/>
    </row>
    <row r="70" spans="1:9" ht="29.25" customHeight="1">
      <c r="A70" s="2"/>
      <c r="B70" s="11" t="s">
        <v>222</v>
      </c>
      <c r="C70" s="2" t="s">
        <v>35</v>
      </c>
      <c r="D70" s="8" t="s">
        <v>129</v>
      </c>
      <c r="E70" s="228">
        <v>45</v>
      </c>
      <c r="F70" s="54"/>
      <c r="G70" s="56"/>
      <c r="H70" s="24"/>
    </row>
    <row r="71" spans="1:9" ht="29.25" customHeight="1">
      <c r="A71" s="1">
        <v>20</v>
      </c>
      <c r="B71" s="10" t="s">
        <v>223</v>
      </c>
      <c r="C71" s="1" t="s">
        <v>24</v>
      </c>
      <c r="D71" s="59"/>
      <c r="E71" s="233">
        <v>4</v>
      </c>
      <c r="F71" s="60"/>
      <c r="G71" s="60"/>
      <c r="H71" s="24"/>
      <c r="I71" s="9"/>
    </row>
    <row r="72" spans="1:9" s="232" customFormat="1" ht="27" customHeight="1">
      <c r="A72" s="2"/>
      <c r="B72" s="11" t="s">
        <v>360</v>
      </c>
      <c r="C72" s="2" t="s">
        <v>361</v>
      </c>
      <c r="D72" s="8"/>
      <c r="E72" s="228">
        <v>36</v>
      </c>
      <c r="F72" s="54"/>
      <c r="G72" s="54"/>
      <c r="H72" s="25"/>
      <c r="I72" s="9"/>
    </row>
    <row r="73" spans="1:9" ht="31.5" customHeight="1">
      <c r="A73" s="2"/>
      <c r="B73" s="11" t="s">
        <v>224</v>
      </c>
      <c r="C73" s="2" t="s">
        <v>24</v>
      </c>
      <c r="D73" s="8" t="s">
        <v>129</v>
      </c>
      <c r="E73" s="228">
        <v>4</v>
      </c>
      <c r="F73" s="58"/>
      <c r="G73" s="56"/>
      <c r="H73" s="24"/>
    </row>
    <row r="74" spans="1:9" ht="27.75" customHeight="1">
      <c r="A74" s="1">
        <v>21</v>
      </c>
      <c r="B74" s="10" t="s">
        <v>225</v>
      </c>
      <c r="C74" s="1" t="s">
        <v>17</v>
      </c>
      <c r="D74" s="59"/>
      <c r="E74" s="233">
        <f>E67*0.93</f>
        <v>10.257899999999999</v>
      </c>
      <c r="F74" s="60"/>
      <c r="G74" s="55"/>
      <c r="H74" s="24"/>
      <c r="I74" s="9"/>
    </row>
    <row r="75" spans="1:9" ht="20.100000000000001" customHeight="1">
      <c r="A75" s="2"/>
      <c r="B75" s="10" t="s">
        <v>2</v>
      </c>
      <c r="C75" s="1"/>
      <c r="D75" s="8"/>
      <c r="E75" s="8"/>
      <c r="F75" s="8"/>
      <c r="G75" s="55"/>
      <c r="H75" s="24"/>
      <c r="I75" s="9"/>
    </row>
    <row r="76" spans="1:9" s="232" customFormat="1" ht="26.25" customHeight="1">
      <c r="A76" s="2"/>
      <c r="B76" s="10" t="s">
        <v>367</v>
      </c>
      <c r="C76" s="1"/>
      <c r="D76" s="8"/>
      <c r="E76" s="8"/>
      <c r="F76" s="8"/>
      <c r="G76" s="55"/>
      <c r="H76" s="24"/>
      <c r="I76" s="9"/>
    </row>
    <row r="77" spans="1:9" s="239" customFormat="1" ht="33" customHeight="1">
      <c r="A77" s="1"/>
      <c r="B77" s="10" t="s">
        <v>368</v>
      </c>
      <c r="C77" s="1"/>
      <c r="D77" s="59"/>
      <c r="E77" s="60"/>
      <c r="F77" s="60"/>
      <c r="G77" s="55"/>
      <c r="H77" s="24"/>
    </row>
    <row r="78" spans="1:9" s="239" customFormat="1" ht="20.100000000000001" customHeight="1">
      <c r="A78" s="1"/>
      <c r="B78" s="10" t="s">
        <v>227</v>
      </c>
      <c r="C78" s="1"/>
      <c r="D78" s="59"/>
      <c r="E78" s="60"/>
      <c r="F78" s="60"/>
      <c r="G78" s="55"/>
      <c r="H78" s="24"/>
    </row>
    <row r="79" spans="1:9" s="239" customFormat="1" ht="24.75" customHeight="1">
      <c r="A79" s="1"/>
      <c r="B79" s="10" t="s">
        <v>369</v>
      </c>
      <c r="C79" s="1"/>
      <c r="D79" s="59"/>
      <c r="E79" s="60"/>
      <c r="F79" s="60"/>
      <c r="G79" s="55"/>
      <c r="H79" s="24"/>
    </row>
    <row r="80" spans="1:9" s="239" customFormat="1" ht="20.100000000000001" customHeight="1">
      <c r="A80" s="1"/>
      <c r="B80" s="10" t="s">
        <v>2</v>
      </c>
      <c r="C80" s="1"/>
      <c r="D80" s="59"/>
      <c r="E80" s="60"/>
      <c r="F80" s="60"/>
      <c r="G80" s="55"/>
      <c r="H80" s="24"/>
    </row>
    <row r="81" spans="1:8" s="239" customFormat="1" ht="20.100000000000001" customHeight="1">
      <c r="A81" s="1"/>
      <c r="B81" s="10" t="s">
        <v>226</v>
      </c>
      <c r="C81" s="1"/>
      <c r="D81" s="59"/>
      <c r="E81" s="60"/>
      <c r="F81" s="60"/>
      <c r="G81" s="55"/>
      <c r="H81" s="24"/>
    </row>
    <row r="82" spans="1:8" s="239" customFormat="1" ht="20.100000000000001" customHeight="1">
      <c r="A82" s="1"/>
      <c r="B82" s="10" t="s">
        <v>2</v>
      </c>
      <c r="C82" s="1"/>
      <c r="D82" s="59"/>
      <c r="E82" s="59"/>
      <c r="F82" s="59"/>
      <c r="G82" s="55"/>
      <c r="H82" s="24"/>
    </row>
    <row r="83" spans="1:8" s="239" customFormat="1" ht="25.5">
      <c r="A83" s="1"/>
      <c r="B83" s="10" t="s">
        <v>370</v>
      </c>
      <c r="C83" s="227">
        <v>0.05</v>
      </c>
      <c r="D83" s="1"/>
      <c r="E83" s="1"/>
      <c r="F83" s="1"/>
      <c r="G83" s="236"/>
      <c r="H83" s="24"/>
    </row>
    <row r="84" spans="1:8">
      <c r="A84" s="2"/>
      <c r="B84" s="8" t="s">
        <v>2</v>
      </c>
      <c r="C84" s="8"/>
      <c r="D84" s="8"/>
      <c r="E84" s="8"/>
      <c r="F84" s="8"/>
      <c r="G84" s="237"/>
      <c r="H84" s="25"/>
    </row>
    <row r="85" spans="1:8">
      <c r="A85" s="2"/>
      <c r="B85" s="11" t="s">
        <v>352</v>
      </c>
      <c r="C85" s="226">
        <v>0.18</v>
      </c>
      <c r="D85" s="2"/>
      <c r="E85" s="2"/>
      <c r="F85" s="2"/>
      <c r="G85" s="237"/>
      <c r="H85" s="25"/>
    </row>
    <row r="86" spans="1:8">
      <c r="A86" s="2"/>
      <c r="B86" s="11" t="s">
        <v>358</v>
      </c>
      <c r="C86" s="2"/>
      <c r="D86" s="2"/>
      <c r="E86" s="2"/>
      <c r="F86" s="2"/>
      <c r="G86" s="237"/>
      <c r="H86" s="25"/>
    </row>
    <row r="87" spans="1:8">
      <c r="A87" s="2"/>
      <c r="B87" s="11"/>
      <c r="C87" s="2"/>
      <c r="D87" s="2"/>
      <c r="E87" s="2"/>
      <c r="F87" s="2"/>
      <c r="G87" s="237"/>
      <c r="H87" s="25"/>
    </row>
    <row r="88" spans="1:8">
      <c r="A88" s="31"/>
      <c r="B88" s="27"/>
      <c r="C88" s="31"/>
      <c r="D88" s="31"/>
      <c r="E88" s="31"/>
      <c r="F88" s="31"/>
      <c r="G88" s="25"/>
      <c r="H88" s="25"/>
    </row>
    <row r="89" spans="1:8">
      <c r="A89" s="31"/>
      <c r="C89" s="31"/>
      <c r="D89" s="31"/>
      <c r="E89" s="31"/>
      <c r="F89" s="31"/>
      <c r="G89" s="25"/>
      <c r="H89" s="25"/>
    </row>
    <row r="90" spans="1:8">
      <c r="A90" s="31"/>
      <c r="C90" s="31"/>
      <c r="D90" s="31"/>
      <c r="E90" s="31"/>
      <c r="F90" s="31"/>
      <c r="G90" s="25"/>
      <c r="H90" s="25"/>
    </row>
    <row r="91" spans="1:8">
      <c r="A91" s="31"/>
    </row>
    <row r="92" spans="1:8">
      <c r="A92" s="31"/>
    </row>
    <row r="93" spans="1:8">
      <c r="A93" s="31"/>
    </row>
  </sheetData>
  <autoFilter ref="A5:Q82"/>
  <mergeCells count="6">
    <mergeCell ref="A1:G1"/>
    <mergeCell ref="A2:A3"/>
    <mergeCell ref="B2:B3"/>
    <mergeCell ref="C2:C3"/>
    <mergeCell ref="D2:E2"/>
    <mergeCell ref="F2:G2"/>
  </mergeCells>
  <pageMargins left="0.7" right="0.7" top="0.75" bottom="0.75" header="0.3" footer="0.3"/>
  <pageSetup scale="86" orientation="portrait" horizontalDpi="300" verticalDpi="300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57"/>
  <sheetViews>
    <sheetView view="pageBreakPreview" topLeftCell="A51" zoomScale="90" zoomScaleNormal="100" zoomScaleSheetLayoutView="90" workbookViewId="0">
      <selection activeCell="L9" sqref="L9"/>
    </sheetView>
  </sheetViews>
  <sheetFormatPr defaultRowHeight="12.75"/>
  <cols>
    <col min="1" max="1" width="5.42578125" style="30" customWidth="1"/>
    <col min="2" max="2" width="46.140625" style="32" customWidth="1"/>
    <col min="3" max="3" width="10.7109375" style="30" customWidth="1"/>
    <col min="4" max="4" width="10.7109375" style="30" hidden="1" customWidth="1"/>
    <col min="5" max="7" width="10.7109375" style="30" customWidth="1"/>
    <col min="8" max="8" width="10.7109375" style="30" bestFit="1" customWidth="1"/>
    <col min="9" max="240" width="9.140625" style="30"/>
    <col min="241" max="241" width="5.42578125" style="30" customWidth="1"/>
    <col min="242" max="242" width="10.5703125" style="30" customWidth="1"/>
    <col min="243" max="243" width="43.140625" style="30" customWidth="1"/>
    <col min="244" max="244" width="7.7109375" style="30" customWidth="1"/>
    <col min="245" max="245" width="6.7109375" style="30" customWidth="1"/>
    <col min="246" max="246" width="7.5703125" style="30" customWidth="1"/>
    <col min="247" max="247" width="8.140625" style="30" customWidth="1"/>
    <col min="248" max="248" width="9.85546875" style="30" customWidth="1"/>
    <col min="249" max="249" width="10.7109375" style="30" bestFit="1" customWidth="1"/>
    <col min="250" max="250" width="9.28515625" style="30" customWidth="1"/>
    <col min="251" max="251" width="13.140625" style="30" bestFit="1" customWidth="1"/>
    <col min="252" max="496" width="9.140625" style="30"/>
    <col min="497" max="497" width="5.42578125" style="30" customWidth="1"/>
    <col min="498" max="498" width="10.5703125" style="30" customWidth="1"/>
    <col min="499" max="499" width="43.140625" style="30" customWidth="1"/>
    <col min="500" max="500" width="7.7109375" style="30" customWidth="1"/>
    <col min="501" max="501" width="6.7109375" style="30" customWidth="1"/>
    <col min="502" max="502" width="7.5703125" style="30" customWidth="1"/>
    <col min="503" max="503" width="8.140625" style="30" customWidth="1"/>
    <col min="504" max="504" width="9.85546875" style="30" customWidth="1"/>
    <col min="505" max="505" width="10.7109375" style="30" bestFit="1" customWidth="1"/>
    <col min="506" max="506" width="9.28515625" style="30" customWidth="1"/>
    <col min="507" max="507" width="13.140625" style="30" bestFit="1" customWidth="1"/>
    <col min="508" max="752" width="9.140625" style="30"/>
    <col min="753" max="753" width="5.42578125" style="30" customWidth="1"/>
    <col min="754" max="754" width="10.5703125" style="30" customWidth="1"/>
    <col min="755" max="755" width="43.140625" style="30" customWidth="1"/>
    <col min="756" max="756" width="7.7109375" style="30" customWidth="1"/>
    <col min="757" max="757" width="6.7109375" style="30" customWidth="1"/>
    <col min="758" max="758" width="7.5703125" style="30" customWidth="1"/>
    <col min="759" max="759" width="8.140625" style="30" customWidth="1"/>
    <col min="760" max="760" width="9.85546875" style="30" customWidth="1"/>
    <col min="761" max="761" width="10.7109375" style="30" bestFit="1" customWidth="1"/>
    <col min="762" max="762" width="9.28515625" style="30" customWidth="1"/>
    <col min="763" max="763" width="13.140625" style="30" bestFit="1" customWidth="1"/>
    <col min="764" max="1008" width="9.140625" style="30"/>
    <col min="1009" max="1009" width="5.42578125" style="30" customWidth="1"/>
    <col min="1010" max="1010" width="10.5703125" style="30" customWidth="1"/>
    <col min="1011" max="1011" width="43.140625" style="30" customWidth="1"/>
    <col min="1012" max="1012" width="7.7109375" style="30" customWidth="1"/>
    <col min="1013" max="1013" width="6.7109375" style="30" customWidth="1"/>
    <col min="1014" max="1014" width="7.5703125" style="30" customWidth="1"/>
    <col min="1015" max="1015" width="8.140625" style="30" customWidth="1"/>
    <col min="1016" max="1016" width="9.85546875" style="30" customWidth="1"/>
    <col min="1017" max="1017" width="10.7109375" style="30" bestFit="1" customWidth="1"/>
    <col min="1018" max="1018" width="9.28515625" style="30" customWidth="1"/>
    <col min="1019" max="1019" width="13.140625" style="30" bestFit="1" customWidth="1"/>
    <col min="1020" max="1264" width="9.140625" style="30"/>
    <col min="1265" max="1265" width="5.42578125" style="30" customWidth="1"/>
    <col min="1266" max="1266" width="10.5703125" style="30" customWidth="1"/>
    <col min="1267" max="1267" width="43.140625" style="30" customWidth="1"/>
    <col min="1268" max="1268" width="7.7109375" style="30" customWidth="1"/>
    <col min="1269" max="1269" width="6.7109375" style="30" customWidth="1"/>
    <col min="1270" max="1270" width="7.5703125" style="30" customWidth="1"/>
    <col min="1271" max="1271" width="8.140625" style="30" customWidth="1"/>
    <col min="1272" max="1272" width="9.85546875" style="30" customWidth="1"/>
    <col min="1273" max="1273" width="10.7109375" style="30" bestFit="1" customWidth="1"/>
    <col min="1274" max="1274" width="9.28515625" style="30" customWidth="1"/>
    <col min="1275" max="1275" width="13.140625" style="30" bestFit="1" customWidth="1"/>
    <col min="1276" max="1520" width="9.140625" style="30"/>
    <col min="1521" max="1521" width="5.42578125" style="30" customWidth="1"/>
    <col min="1522" max="1522" width="10.5703125" style="30" customWidth="1"/>
    <col min="1523" max="1523" width="43.140625" style="30" customWidth="1"/>
    <col min="1524" max="1524" width="7.7109375" style="30" customWidth="1"/>
    <col min="1525" max="1525" width="6.7109375" style="30" customWidth="1"/>
    <col min="1526" max="1526" width="7.5703125" style="30" customWidth="1"/>
    <col min="1527" max="1527" width="8.140625" style="30" customWidth="1"/>
    <col min="1528" max="1528" width="9.85546875" style="30" customWidth="1"/>
    <col min="1529" max="1529" width="10.7109375" style="30" bestFit="1" customWidth="1"/>
    <col min="1530" max="1530" width="9.28515625" style="30" customWidth="1"/>
    <col min="1531" max="1531" width="13.140625" style="30" bestFit="1" customWidth="1"/>
    <col min="1532" max="1776" width="9.140625" style="30"/>
    <col min="1777" max="1777" width="5.42578125" style="30" customWidth="1"/>
    <col min="1778" max="1778" width="10.5703125" style="30" customWidth="1"/>
    <col min="1779" max="1779" width="43.140625" style="30" customWidth="1"/>
    <col min="1780" max="1780" width="7.7109375" style="30" customWidth="1"/>
    <col min="1781" max="1781" width="6.7109375" style="30" customWidth="1"/>
    <col min="1782" max="1782" width="7.5703125" style="30" customWidth="1"/>
    <col min="1783" max="1783" width="8.140625" style="30" customWidth="1"/>
    <col min="1784" max="1784" width="9.85546875" style="30" customWidth="1"/>
    <col min="1785" max="1785" width="10.7109375" style="30" bestFit="1" customWidth="1"/>
    <col min="1786" max="1786" width="9.28515625" style="30" customWidth="1"/>
    <col min="1787" max="1787" width="13.140625" style="30" bestFit="1" customWidth="1"/>
    <col min="1788" max="2032" width="9.140625" style="30"/>
    <col min="2033" max="2033" width="5.42578125" style="30" customWidth="1"/>
    <col min="2034" max="2034" width="10.5703125" style="30" customWidth="1"/>
    <col min="2035" max="2035" width="43.140625" style="30" customWidth="1"/>
    <col min="2036" max="2036" width="7.7109375" style="30" customWidth="1"/>
    <col min="2037" max="2037" width="6.7109375" style="30" customWidth="1"/>
    <col min="2038" max="2038" width="7.5703125" style="30" customWidth="1"/>
    <col min="2039" max="2039" width="8.140625" style="30" customWidth="1"/>
    <col min="2040" max="2040" width="9.85546875" style="30" customWidth="1"/>
    <col min="2041" max="2041" width="10.7109375" style="30" bestFit="1" customWidth="1"/>
    <col min="2042" max="2042" width="9.28515625" style="30" customWidth="1"/>
    <col min="2043" max="2043" width="13.140625" style="30" bestFit="1" customWidth="1"/>
    <col min="2044" max="2288" width="9.140625" style="30"/>
    <col min="2289" max="2289" width="5.42578125" style="30" customWidth="1"/>
    <col min="2290" max="2290" width="10.5703125" style="30" customWidth="1"/>
    <col min="2291" max="2291" width="43.140625" style="30" customWidth="1"/>
    <col min="2292" max="2292" width="7.7109375" style="30" customWidth="1"/>
    <col min="2293" max="2293" width="6.7109375" style="30" customWidth="1"/>
    <col min="2294" max="2294" width="7.5703125" style="30" customWidth="1"/>
    <col min="2295" max="2295" width="8.140625" style="30" customWidth="1"/>
    <col min="2296" max="2296" width="9.85546875" style="30" customWidth="1"/>
    <col min="2297" max="2297" width="10.7109375" style="30" bestFit="1" customWidth="1"/>
    <col min="2298" max="2298" width="9.28515625" style="30" customWidth="1"/>
    <col min="2299" max="2299" width="13.140625" style="30" bestFit="1" customWidth="1"/>
    <col min="2300" max="2544" width="9.140625" style="30"/>
    <col min="2545" max="2545" width="5.42578125" style="30" customWidth="1"/>
    <col min="2546" max="2546" width="10.5703125" style="30" customWidth="1"/>
    <col min="2547" max="2547" width="43.140625" style="30" customWidth="1"/>
    <col min="2548" max="2548" width="7.7109375" style="30" customWidth="1"/>
    <col min="2549" max="2549" width="6.7109375" style="30" customWidth="1"/>
    <col min="2550" max="2550" width="7.5703125" style="30" customWidth="1"/>
    <col min="2551" max="2551" width="8.140625" style="30" customWidth="1"/>
    <col min="2552" max="2552" width="9.85546875" style="30" customWidth="1"/>
    <col min="2553" max="2553" width="10.7109375" style="30" bestFit="1" customWidth="1"/>
    <col min="2554" max="2554" width="9.28515625" style="30" customWidth="1"/>
    <col min="2555" max="2555" width="13.140625" style="30" bestFit="1" customWidth="1"/>
    <col min="2556" max="2800" width="9.140625" style="30"/>
    <col min="2801" max="2801" width="5.42578125" style="30" customWidth="1"/>
    <col min="2802" max="2802" width="10.5703125" style="30" customWidth="1"/>
    <col min="2803" max="2803" width="43.140625" style="30" customWidth="1"/>
    <col min="2804" max="2804" width="7.7109375" style="30" customWidth="1"/>
    <col min="2805" max="2805" width="6.7109375" style="30" customWidth="1"/>
    <col min="2806" max="2806" width="7.5703125" style="30" customWidth="1"/>
    <col min="2807" max="2807" width="8.140625" style="30" customWidth="1"/>
    <col min="2808" max="2808" width="9.85546875" style="30" customWidth="1"/>
    <col min="2809" max="2809" width="10.7109375" style="30" bestFit="1" customWidth="1"/>
    <col min="2810" max="2810" width="9.28515625" style="30" customWidth="1"/>
    <col min="2811" max="2811" width="13.140625" style="30" bestFit="1" customWidth="1"/>
    <col min="2812" max="3056" width="9.140625" style="30"/>
    <col min="3057" max="3057" width="5.42578125" style="30" customWidth="1"/>
    <col min="3058" max="3058" width="10.5703125" style="30" customWidth="1"/>
    <col min="3059" max="3059" width="43.140625" style="30" customWidth="1"/>
    <col min="3060" max="3060" width="7.7109375" style="30" customWidth="1"/>
    <col min="3061" max="3061" width="6.7109375" style="30" customWidth="1"/>
    <col min="3062" max="3062" width="7.5703125" style="30" customWidth="1"/>
    <col min="3063" max="3063" width="8.140625" style="30" customWidth="1"/>
    <col min="3064" max="3064" width="9.85546875" style="30" customWidth="1"/>
    <col min="3065" max="3065" width="10.7109375" style="30" bestFit="1" customWidth="1"/>
    <col min="3066" max="3066" width="9.28515625" style="30" customWidth="1"/>
    <col min="3067" max="3067" width="13.140625" style="30" bestFit="1" customWidth="1"/>
    <col min="3068" max="3312" width="9.140625" style="30"/>
    <col min="3313" max="3313" width="5.42578125" style="30" customWidth="1"/>
    <col min="3314" max="3314" width="10.5703125" style="30" customWidth="1"/>
    <col min="3315" max="3315" width="43.140625" style="30" customWidth="1"/>
    <col min="3316" max="3316" width="7.7109375" style="30" customWidth="1"/>
    <col min="3317" max="3317" width="6.7109375" style="30" customWidth="1"/>
    <col min="3318" max="3318" width="7.5703125" style="30" customWidth="1"/>
    <col min="3319" max="3319" width="8.140625" style="30" customWidth="1"/>
    <col min="3320" max="3320" width="9.85546875" style="30" customWidth="1"/>
    <col min="3321" max="3321" width="10.7109375" style="30" bestFit="1" customWidth="1"/>
    <col min="3322" max="3322" width="9.28515625" style="30" customWidth="1"/>
    <col min="3323" max="3323" width="13.140625" style="30" bestFit="1" customWidth="1"/>
    <col min="3324" max="3568" width="9.140625" style="30"/>
    <col min="3569" max="3569" width="5.42578125" style="30" customWidth="1"/>
    <col min="3570" max="3570" width="10.5703125" style="30" customWidth="1"/>
    <col min="3571" max="3571" width="43.140625" style="30" customWidth="1"/>
    <col min="3572" max="3572" width="7.7109375" style="30" customWidth="1"/>
    <col min="3573" max="3573" width="6.7109375" style="30" customWidth="1"/>
    <col min="3574" max="3574" width="7.5703125" style="30" customWidth="1"/>
    <col min="3575" max="3575" width="8.140625" style="30" customWidth="1"/>
    <col min="3576" max="3576" width="9.85546875" style="30" customWidth="1"/>
    <col min="3577" max="3577" width="10.7109375" style="30" bestFit="1" customWidth="1"/>
    <col min="3578" max="3578" width="9.28515625" style="30" customWidth="1"/>
    <col min="3579" max="3579" width="13.140625" style="30" bestFit="1" customWidth="1"/>
    <col min="3580" max="3824" width="9.140625" style="30"/>
    <col min="3825" max="3825" width="5.42578125" style="30" customWidth="1"/>
    <col min="3826" max="3826" width="10.5703125" style="30" customWidth="1"/>
    <col min="3827" max="3827" width="43.140625" style="30" customWidth="1"/>
    <col min="3828" max="3828" width="7.7109375" style="30" customWidth="1"/>
    <col min="3829" max="3829" width="6.7109375" style="30" customWidth="1"/>
    <col min="3830" max="3830" width="7.5703125" style="30" customWidth="1"/>
    <col min="3831" max="3831" width="8.140625" style="30" customWidth="1"/>
    <col min="3832" max="3832" width="9.85546875" style="30" customWidth="1"/>
    <col min="3833" max="3833" width="10.7109375" style="30" bestFit="1" customWidth="1"/>
    <col min="3834" max="3834" width="9.28515625" style="30" customWidth="1"/>
    <col min="3835" max="3835" width="13.140625" style="30" bestFit="1" customWidth="1"/>
    <col min="3836" max="4080" width="9.140625" style="30"/>
    <col min="4081" max="4081" width="5.42578125" style="30" customWidth="1"/>
    <col min="4082" max="4082" width="10.5703125" style="30" customWidth="1"/>
    <col min="4083" max="4083" width="43.140625" style="30" customWidth="1"/>
    <col min="4084" max="4084" width="7.7109375" style="30" customWidth="1"/>
    <col min="4085" max="4085" width="6.7109375" style="30" customWidth="1"/>
    <col min="4086" max="4086" width="7.5703125" style="30" customWidth="1"/>
    <col min="4087" max="4087" width="8.140625" style="30" customWidth="1"/>
    <col min="4088" max="4088" width="9.85546875" style="30" customWidth="1"/>
    <col min="4089" max="4089" width="10.7109375" style="30" bestFit="1" customWidth="1"/>
    <col min="4090" max="4090" width="9.28515625" style="30" customWidth="1"/>
    <col min="4091" max="4091" width="13.140625" style="30" bestFit="1" customWidth="1"/>
    <col min="4092" max="4336" width="9.140625" style="30"/>
    <col min="4337" max="4337" width="5.42578125" style="30" customWidth="1"/>
    <col min="4338" max="4338" width="10.5703125" style="30" customWidth="1"/>
    <col min="4339" max="4339" width="43.140625" style="30" customWidth="1"/>
    <col min="4340" max="4340" width="7.7109375" style="30" customWidth="1"/>
    <col min="4341" max="4341" width="6.7109375" style="30" customWidth="1"/>
    <col min="4342" max="4342" width="7.5703125" style="30" customWidth="1"/>
    <col min="4343" max="4343" width="8.140625" style="30" customWidth="1"/>
    <col min="4344" max="4344" width="9.85546875" style="30" customWidth="1"/>
    <col min="4345" max="4345" width="10.7109375" style="30" bestFit="1" customWidth="1"/>
    <col min="4346" max="4346" width="9.28515625" style="30" customWidth="1"/>
    <col min="4347" max="4347" width="13.140625" style="30" bestFit="1" customWidth="1"/>
    <col min="4348" max="4592" width="9.140625" style="30"/>
    <col min="4593" max="4593" width="5.42578125" style="30" customWidth="1"/>
    <col min="4594" max="4594" width="10.5703125" style="30" customWidth="1"/>
    <col min="4595" max="4595" width="43.140625" style="30" customWidth="1"/>
    <col min="4596" max="4596" width="7.7109375" style="30" customWidth="1"/>
    <col min="4597" max="4597" width="6.7109375" style="30" customWidth="1"/>
    <col min="4598" max="4598" width="7.5703125" style="30" customWidth="1"/>
    <col min="4599" max="4599" width="8.140625" style="30" customWidth="1"/>
    <col min="4600" max="4600" width="9.85546875" style="30" customWidth="1"/>
    <col min="4601" max="4601" width="10.7109375" style="30" bestFit="1" customWidth="1"/>
    <col min="4602" max="4602" width="9.28515625" style="30" customWidth="1"/>
    <col min="4603" max="4603" width="13.140625" style="30" bestFit="1" customWidth="1"/>
    <col min="4604" max="4848" width="9.140625" style="30"/>
    <col min="4849" max="4849" width="5.42578125" style="30" customWidth="1"/>
    <col min="4850" max="4850" width="10.5703125" style="30" customWidth="1"/>
    <col min="4851" max="4851" width="43.140625" style="30" customWidth="1"/>
    <col min="4852" max="4852" width="7.7109375" style="30" customWidth="1"/>
    <col min="4853" max="4853" width="6.7109375" style="30" customWidth="1"/>
    <col min="4854" max="4854" width="7.5703125" style="30" customWidth="1"/>
    <col min="4855" max="4855" width="8.140625" style="30" customWidth="1"/>
    <col min="4856" max="4856" width="9.85546875" style="30" customWidth="1"/>
    <col min="4857" max="4857" width="10.7109375" style="30" bestFit="1" customWidth="1"/>
    <col min="4858" max="4858" width="9.28515625" style="30" customWidth="1"/>
    <col min="4859" max="4859" width="13.140625" style="30" bestFit="1" customWidth="1"/>
    <col min="4860" max="5104" width="9.140625" style="30"/>
    <col min="5105" max="5105" width="5.42578125" style="30" customWidth="1"/>
    <col min="5106" max="5106" width="10.5703125" style="30" customWidth="1"/>
    <col min="5107" max="5107" width="43.140625" style="30" customWidth="1"/>
    <col min="5108" max="5108" width="7.7109375" style="30" customWidth="1"/>
    <col min="5109" max="5109" width="6.7109375" style="30" customWidth="1"/>
    <col min="5110" max="5110" width="7.5703125" style="30" customWidth="1"/>
    <col min="5111" max="5111" width="8.140625" style="30" customWidth="1"/>
    <col min="5112" max="5112" width="9.85546875" style="30" customWidth="1"/>
    <col min="5113" max="5113" width="10.7109375" style="30" bestFit="1" customWidth="1"/>
    <col min="5114" max="5114" width="9.28515625" style="30" customWidth="1"/>
    <col min="5115" max="5115" width="13.140625" style="30" bestFit="1" customWidth="1"/>
    <col min="5116" max="5360" width="9.140625" style="30"/>
    <col min="5361" max="5361" width="5.42578125" style="30" customWidth="1"/>
    <col min="5362" max="5362" width="10.5703125" style="30" customWidth="1"/>
    <col min="5363" max="5363" width="43.140625" style="30" customWidth="1"/>
    <col min="5364" max="5364" width="7.7109375" style="30" customWidth="1"/>
    <col min="5365" max="5365" width="6.7109375" style="30" customWidth="1"/>
    <col min="5366" max="5366" width="7.5703125" style="30" customWidth="1"/>
    <col min="5367" max="5367" width="8.140625" style="30" customWidth="1"/>
    <col min="5368" max="5368" width="9.85546875" style="30" customWidth="1"/>
    <col min="5369" max="5369" width="10.7109375" style="30" bestFit="1" customWidth="1"/>
    <col min="5370" max="5370" width="9.28515625" style="30" customWidth="1"/>
    <col min="5371" max="5371" width="13.140625" style="30" bestFit="1" customWidth="1"/>
    <col min="5372" max="5616" width="9.140625" style="30"/>
    <col min="5617" max="5617" width="5.42578125" style="30" customWidth="1"/>
    <col min="5618" max="5618" width="10.5703125" style="30" customWidth="1"/>
    <col min="5619" max="5619" width="43.140625" style="30" customWidth="1"/>
    <col min="5620" max="5620" width="7.7109375" style="30" customWidth="1"/>
    <col min="5621" max="5621" width="6.7109375" style="30" customWidth="1"/>
    <col min="5622" max="5622" width="7.5703125" style="30" customWidth="1"/>
    <col min="5623" max="5623" width="8.140625" style="30" customWidth="1"/>
    <col min="5624" max="5624" width="9.85546875" style="30" customWidth="1"/>
    <col min="5625" max="5625" width="10.7109375" style="30" bestFit="1" customWidth="1"/>
    <col min="5626" max="5626" width="9.28515625" style="30" customWidth="1"/>
    <col min="5627" max="5627" width="13.140625" style="30" bestFit="1" customWidth="1"/>
    <col min="5628" max="5872" width="9.140625" style="30"/>
    <col min="5873" max="5873" width="5.42578125" style="30" customWidth="1"/>
    <col min="5874" max="5874" width="10.5703125" style="30" customWidth="1"/>
    <col min="5875" max="5875" width="43.140625" style="30" customWidth="1"/>
    <col min="5876" max="5876" width="7.7109375" style="30" customWidth="1"/>
    <col min="5877" max="5877" width="6.7109375" style="30" customWidth="1"/>
    <col min="5878" max="5878" width="7.5703125" style="30" customWidth="1"/>
    <col min="5879" max="5879" width="8.140625" style="30" customWidth="1"/>
    <col min="5880" max="5880" width="9.85546875" style="30" customWidth="1"/>
    <col min="5881" max="5881" width="10.7109375" style="30" bestFit="1" customWidth="1"/>
    <col min="5882" max="5882" width="9.28515625" style="30" customWidth="1"/>
    <col min="5883" max="5883" width="13.140625" style="30" bestFit="1" customWidth="1"/>
    <col min="5884" max="6128" width="9.140625" style="30"/>
    <col min="6129" max="6129" width="5.42578125" style="30" customWidth="1"/>
    <col min="6130" max="6130" width="10.5703125" style="30" customWidth="1"/>
    <col min="6131" max="6131" width="43.140625" style="30" customWidth="1"/>
    <col min="6132" max="6132" width="7.7109375" style="30" customWidth="1"/>
    <col min="6133" max="6133" width="6.7109375" style="30" customWidth="1"/>
    <col min="6134" max="6134" width="7.5703125" style="30" customWidth="1"/>
    <col min="6135" max="6135" width="8.140625" style="30" customWidth="1"/>
    <col min="6136" max="6136" width="9.85546875" style="30" customWidth="1"/>
    <col min="6137" max="6137" width="10.7109375" style="30" bestFit="1" customWidth="1"/>
    <col min="6138" max="6138" width="9.28515625" style="30" customWidth="1"/>
    <col min="6139" max="6139" width="13.140625" style="30" bestFit="1" customWidth="1"/>
    <col min="6140" max="6384" width="9.140625" style="30"/>
    <col min="6385" max="6385" width="5.42578125" style="30" customWidth="1"/>
    <col min="6386" max="6386" width="10.5703125" style="30" customWidth="1"/>
    <col min="6387" max="6387" width="43.140625" style="30" customWidth="1"/>
    <col min="6388" max="6388" width="7.7109375" style="30" customWidth="1"/>
    <col min="6389" max="6389" width="6.7109375" style="30" customWidth="1"/>
    <col min="6390" max="6390" width="7.5703125" style="30" customWidth="1"/>
    <col min="6391" max="6391" width="8.140625" style="30" customWidth="1"/>
    <col min="6392" max="6392" width="9.85546875" style="30" customWidth="1"/>
    <col min="6393" max="6393" width="10.7109375" style="30" bestFit="1" customWidth="1"/>
    <col min="6394" max="6394" width="9.28515625" style="30" customWidth="1"/>
    <col min="6395" max="6395" width="13.140625" style="30" bestFit="1" customWidth="1"/>
    <col min="6396" max="6640" width="9.140625" style="30"/>
    <col min="6641" max="6641" width="5.42578125" style="30" customWidth="1"/>
    <col min="6642" max="6642" width="10.5703125" style="30" customWidth="1"/>
    <col min="6643" max="6643" width="43.140625" style="30" customWidth="1"/>
    <col min="6644" max="6644" width="7.7109375" style="30" customWidth="1"/>
    <col min="6645" max="6645" width="6.7109375" style="30" customWidth="1"/>
    <col min="6646" max="6646" width="7.5703125" style="30" customWidth="1"/>
    <col min="6647" max="6647" width="8.140625" style="30" customWidth="1"/>
    <col min="6648" max="6648" width="9.85546875" style="30" customWidth="1"/>
    <col min="6649" max="6649" width="10.7109375" style="30" bestFit="1" customWidth="1"/>
    <col min="6650" max="6650" width="9.28515625" style="30" customWidth="1"/>
    <col min="6651" max="6651" width="13.140625" style="30" bestFit="1" customWidth="1"/>
    <col min="6652" max="6896" width="9.140625" style="30"/>
    <col min="6897" max="6897" width="5.42578125" style="30" customWidth="1"/>
    <col min="6898" max="6898" width="10.5703125" style="30" customWidth="1"/>
    <col min="6899" max="6899" width="43.140625" style="30" customWidth="1"/>
    <col min="6900" max="6900" width="7.7109375" style="30" customWidth="1"/>
    <col min="6901" max="6901" width="6.7109375" style="30" customWidth="1"/>
    <col min="6902" max="6902" width="7.5703125" style="30" customWidth="1"/>
    <col min="6903" max="6903" width="8.140625" style="30" customWidth="1"/>
    <col min="6904" max="6904" width="9.85546875" style="30" customWidth="1"/>
    <col min="6905" max="6905" width="10.7109375" style="30" bestFit="1" customWidth="1"/>
    <col min="6906" max="6906" width="9.28515625" style="30" customWidth="1"/>
    <col min="6907" max="6907" width="13.140625" style="30" bestFit="1" customWidth="1"/>
    <col min="6908" max="7152" width="9.140625" style="30"/>
    <col min="7153" max="7153" width="5.42578125" style="30" customWidth="1"/>
    <col min="7154" max="7154" width="10.5703125" style="30" customWidth="1"/>
    <col min="7155" max="7155" width="43.140625" style="30" customWidth="1"/>
    <col min="7156" max="7156" width="7.7109375" style="30" customWidth="1"/>
    <col min="7157" max="7157" width="6.7109375" style="30" customWidth="1"/>
    <col min="7158" max="7158" width="7.5703125" style="30" customWidth="1"/>
    <col min="7159" max="7159" width="8.140625" style="30" customWidth="1"/>
    <col min="7160" max="7160" width="9.85546875" style="30" customWidth="1"/>
    <col min="7161" max="7161" width="10.7109375" style="30" bestFit="1" customWidth="1"/>
    <col min="7162" max="7162" width="9.28515625" style="30" customWidth="1"/>
    <col min="7163" max="7163" width="13.140625" style="30" bestFit="1" customWidth="1"/>
    <col min="7164" max="7408" width="9.140625" style="30"/>
    <col min="7409" max="7409" width="5.42578125" style="30" customWidth="1"/>
    <col min="7410" max="7410" width="10.5703125" style="30" customWidth="1"/>
    <col min="7411" max="7411" width="43.140625" style="30" customWidth="1"/>
    <col min="7412" max="7412" width="7.7109375" style="30" customWidth="1"/>
    <col min="7413" max="7413" width="6.7109375" style="30" customWidth="1"/>
    <col min="7414" max="7414" width="7.5703125" style="30" customWidth="1"/>
    <col min="7415" max="7415" width="8.140625" style="30" customWidth="1"/>
    <col min="7416" max="7416" width="9.85546875" style="30" customWidth="1"/>
    <col min="7417" max="7417" width="10.7109375" style="30" bestFit="1" customWidth="1"/>
    <col min="7418" max="7418" width="9.28515625" style="30" customWidth="1"/>
    <col min="7419" max="7419" width="13.140625" style="30" bestFit="1" customWidth="1"/>
    <col min="7420" max="7664" width="9.140625" style="30"/>
    <col min="7665" max="7665" width="5.42578125" style="30" customWidth="1"/>
    <col min="7666" max="7666" width="10.5703125" style="30" customWidth="1"/>
    <col min="7667" max="7667" width="43.140625" style="30" customWidth="1"/>
    <col min="7668" max="7668" width="7.7109375" style="30" customWidth="1"/>
    <col min="7669" max="7669" width="6.7109375" style="30" customWidth="1"/>
    <col min="7670" max="7670" width="7.5703125" style="30" customWidth="1"/>
    <col min="7671" max="7671" width="8.140625" style="30" customWidth="1"/>
    <col min="7672" max="7672" width="9.85546875" style="30" customWidth="1"/>
    <col min="7673" max="7673" width="10.7109375" style="30" bestFit="1" customWidth="1"/>
    <col min="7674" max="7674" width="9.28515625" style="30" customWidth="1"/>
    <col min="7675" max="7675" width="13.140625" style="30" bestFit="1" customWidth="1"/>
    <col min="7676" max="7920" width="9.140625" style="30"/>
    <col min="7921" max="7921" width="5.42578125" style="30" customWidth="1"/>
    <col min="7922" max="7922" width="10.5703125" style="30" customWidth="1"/>
    <col min="7923" max="7923" width="43.140625" style="30" customWidth="1"/>
    <col min="7924" max="7924" width="7.7109375" style="30" customWidth="1"/>
    <col min="7925" max="7925" width="6.7109375" style="30" customWidth="1"/>
    <col min="7926" max="7926" width="7.5703125" style="30" customWidth="1"/>
    <col min="7927" max="7927" width="8.140625" style="30" customWidth="1"/>
    <col min="7928" max="7928" width="9.85546875" style="30" customWidth="1"/>
    <col min="7929" max="7929" width="10.7109375" style="30" bestFit="1" customWidth="1"/>
    <col min="7930" max="7930" width="9.28515625" style="30" customWidth="1"/>
    <col min="7931" max="7931" width="13.140625" style="30" bestFit="1" customWidth="1"/>
    <col min="7932" max="8176" width="9.140625" style="30"/>
    <col min="8177" max="8177" width="5.42578125" style="30" customWidth="1"/>
    <col min="8178" max="8178" width="10.5703125" style="30" customWidth="1"/>
    <col min="8179" max="8179" width="43.140625" style="30" customWidth="1"/>
    <col min="8180" max="8180" width="7.7109375" style="30" customWidth="1"/>
    <col min="8181" max="8181" width="6.7109375" style="30" customWidth="1"/>
    <col min="8182" max="8182" width="7.5703125" style="30" customWidth="1"/>
    <col min="8183" max="8183" width="8.140625" style="30" customWidth="1"/>
    <col min="8184" max="8184" width="9.85546875" style="30" customWidth="1"/>
    <col min="8185" max="8185" width="10.7109375" style="30" bestFit="1" customWidth="1"/>
    <col min="8186" max="8186" width="9.28515625" style="30" customWidth="1"/>
    <col min="8187" max="8187" width="13.140625" style="30" bestFit="1" customWidth="1"/>
    <col min="8188" max="8432" width="9.140625" style="30"/>
    <col min="8433" max="8433" width="5.42578125" style="30" customWidth="1"/>
    <col min="8434" max="8434" width="10.5703125" style="30" customWidth="1"/>
    <col min="8435" max="8435" width="43.140625" style="30" customWidth="1"/>
    <col min="8436" max="8436" width="7.7109375" style="30" customWidth="1"/>
    <col min="8437" max="8437" width="6.7109375" style="30" customWidth="1"/>
    <col min="8438" max="8438" width="7.5703125" style="30" customWidth="1"/>
    <col min="8439" max="8439" width="8.140625" style="30" customWidth="1"/>
    <col min="8440" max="8440" width="9.85546875" style="30" customWidth="1"/>
    <col min="8441" max="8441" width="10.7109375" style="30" bestFit="1" customWidth="1"/>
    <col min="8442" max="8442" width="9.28515625" style="30" customWidth="1"/>
    <col min="8443" max="8443" width="13.140625" style="30" bestFit="1" customWidth="1"/>
    <col min="8444" max="8688" width="9.140625" style="30"/>
    <col min="8689" max="8689" width="5.42578125" style="30" customWidth="1"/>
    <col min="8690" max="8690" width="10.5703125" style="30" customWidth="1"/>
    <col min="8691" max="8691" width="43.140625" style="30" customWidth="1"/>
    <col min="8692" max="8692" width="7.7109375" style="30" customWidth="1"/>
    <col min="8693" max="8693" width="6.7109375" style="30" customWidth="1"/>
    <col min="8694" max="8694" width="7.5703125" style="30" customWidth="1"/>
    <col min="8695" max="8695" width="8.140625" style="30" customWidth="1"/>
    <col min="8696" max="8696" width="9.85546875" style="30" customWidth="1"/>
    <col min="8697" max="8697" width="10.7109375" style="30" bestFit="1" customWidth="1"/>
    <col min="8698" max="8698" width="9.28515625" style="30" customWidth="1"/>
    <col min="8699" max="8699" width="13.140625" style="30" bestFit="1" customWidth="1"/>
    <col min="8700" max="8944" width="9.140625" style="30"/>
    <col min="8945" max="8945" width="5.42578125" style="30" customWidth="1"/>
    <col min="8946" max="8946" width="10.5703125" style="30" customWidth="1"/>
    <col min="8947" max="8947" width="43.140625" style="30" customWidth="1"/>
    <col min="8948" max="8948" width="7.7109375" style="30" customWidth="1"/>
    <col min="8949" max="8949" width="6.7109375" style="30" customWidth="1"/>
    <col min="8950" max="8950" width="7.5703125" style="30" customWidth="1"/>
    <col min="8951" max="8951" width="8.140625" style="30" customWidth="1"/>
    <col min="8952" max="8952" width="9.85546875" style="30" customWidth="1"/>
    <col min="8953" max="8953" width="10.7109375" style="30" bestFit="1" customWidth="1"/>
    <col min="8954" max="8954" width="9.28515625" style="30" customWidth="1"/>
    <col min="8955" max="8955" width="13.140625" style="30" bestFit="1" customWidth="1"/>
    <col min="8956" max="9200" width="9.140625" style="30"/>
    <col min="9201" max="9201" width="5.42578125" style="30" customWidth="1"/>
    <col min="9202" max="9202" width="10.5703125" style="30" customWidth="1"/>
    <col min="9203" max="9203" width="43.140625" style="30" customWidth="1"/>
    <col min="9204" max="9204" width="7.7109375" style="30" customWidth="1"/>
    <col min="9205" max="9205" width="6.7109375" style="30" customWidth="1"/>
    <col min="9206" max="9206" width="7.5703125" style="30" customWidth="1"/>
    <col min="9207" max="9207" width="8.140625" style="30" customWidth="1"/>
    <col min="9208" max="9208" width="9.85546875" style="30" customWidth="1"/>
    <col min="9209" max="9209" width="10.7109375" style="30" bestFit="1" customWidth="1"/>
    <col min="9210" max="9210" width="9.28515625" style="30" customWidth="1"/>
    <col min="9211" max="9211" width="13.140625" style="30" bestFit="1" customWidth="1"/>
    <col min="9212" max="9456" width="9.140625" style="30"/>
    <col min="9457" max="9457" width="5.42578125" style="30" customWidth="1"/>
    <col min="9458" max="9458" width="10.5703125" style="30" customWidth="1"/>
    <col min="9459" max="9459" width="43.140625" style="30" customWidth="1"/>
    <col min="9460" max="9460" width="7.7109375" style="30" customWidth="1"/>
    <col min="9461" max="9461" width="6.7109375" style="30" customWidth="1"/>
    <col min="9462" max="9462" width="7.5703125" style="30" customWidth="1"/>
    <col min="9463" max="9463" width="8.140625" style="30" customWidth="1"/>
    <col min="9464" max="9464" width="9.85546875" style="30" customWidth="1"/>
    <col min="9465" max="9465" width="10.7109375" style="30" bestFit="1" customWidth="1"/>
    <col min="9466" max="9466" width="9.28515625" style="30" customWidth="1"/>
    <col min="9467" max="9467" width="13.140625" style="30" bestFit="1" customWidth="1"/>
    <col min="9468" max="9712" width="9.140625" style="30"/>
    <col min="9713" max="9713" width="5.42578125" style="30" customWidth="1"/>
    <col min="9714" max="9714" width="10.5703125" style="30" customWidth="1"/>
    <col min="9715" max="9715" width="43.140625" style="30" customWidth="1"/>
    <col min="9716" max="9716" width="7.7109375" style="30" customWidth="1"/>
    <col min="9717" max="9717" width="6.7109375" style="30" customWidth="1"/>
    <col min="9718" max="9718" width="7.5703125" style="30" customWidth="1"/>
    <col min="9719" max="9719" width="8.140625" style="30" customWidth="1"/>
    <col min="9720" max="9720" width="9.85546875" style="30" customWidth="1"/>
    <col min="9721" max="9721" width="10.7109375" style="30" bestFit="1" customWidth="1"/>
    <col min="9722" max="9722" width="9.28515625" style="30" customWidth="1"/>
    <col min="9723" max="9723" width="13.140625" style="30" bestFit="1" customWidth="1"/>
    <col min="9724" max="9968" width="9.140625" style="30"/>
    <col min="9969" max="9969" width="5.42578125" style="30" customWidth="1"/>
    <col min="9970" max="9970" width="10.5703125" style="30" customWidth="1"/>
    <col min="9971" max="9971" width="43.140625" style="30" customWidth="1"/>
    <col min="9972" max="9972" width="7.7109375" style="30" customWidth="1"/>
    <col min="9973" max="9973" width="6.7109375" style="30" customWidth="1"/>
    <col min="9974" max="9974" width="7.5703125" style="30" customWidth="1"/>
    <col min="9975" max="9975" width="8.140625" style="30" customWidth="1"/>
    <col min="9976" max="9976" width="9.85546875" style="30" customWidth="1"/>
    <col min="9977" max="9977" width="10.7109375" style="30" bestFit="1" customWidth="1"/>
    <col min="9978" max="9978" width="9.28515625" style="30" customWidth="1"/>
    <col min="9979" max="9979" width="13.140625" style="30" bestFit="1" customWidth="1"/>
    <col min="9980" max="10224" width="9.140625" style="30"/>
    <col min="10225" max="10225" width="5.42578125" style="30" customWidth="1"/>
    <col min="10226" max="10226" width="10.5703125" style="30" customWidth="1"/>
    <col min="10227" max="10227" width="43.140625" style="30" customWidth="1"/>
    <col min="10228" max="10228" width="7.7109375" style="30" customWidth="1"/>
    <col min="10229" max="10229" width="6.7109375" style="30" customWidth="1"/>
    <col min="10230" max="10230" width="7.5703125" style="30" customWidth="1"/>
    <col min="10231" max="10231" width="8.140625" style="30" customWidth="1"/>
    <col min="10232" max="10232" width="9.85546875" style="30" customWidth="1"/>
    <col min="10233" max="10233" width="10.7109375" style="30" bestFit="1" customWidth="1"/>
    <col min="10234" max="10234" width="9.28515625" style="30" customWidth="1"/>
    <col min="10235" max="10235" width="13.140625" style="30" bestFit="1" customWidth="1"/>
    <col min="10236" max="10480" width="9.140625" style="30"/>
    <col min="10481" max="10481" width="5.42578125" style="30" customWidth="1"/>
    <col min="10482" max="10482" width="10.5703125" style="30" customWidth="1"/>
    <col min="10483" max="10483" width="43.140625" style="30" customWidth="1"/>
    <col min="10484" max="10484" width="7.7109375" style="30" customWidth="1"/>
    <col min="10485" max="10485" width="6.7109375" style="30" customWidth="1"/>
    <col min="10486" max="10486" width="7.5703125" style="30" customWidth="1"/>
    <col min="10487" max="10487" width="8.140625" style="30" customWidth="1"/>
    <col min="10488" max="10488" width="9.85546875" style="30" customWidth="1"/>
    <col min="10489" max="10489" width="10.7109375" style="30" bestFit="1" customWidth="1"/>
    <col min="10490" max="10490" width="9.28515625" style="30" customWidth="1"/>
    <col min="10491" max="10491" width="13.140625" style="30" bestFit="1" customWidth="1"/>
    <col min="10492" max="10736" width="9.140625" style="30"/>
    <col min="10737" max="10737" width="5.42578125" style="30" customWidth="1"/>
    <col min="10738" max="10738" width="10.5703125" style="30" customWidth="1"/>
    <col min="10739" max="10739" width="43.140625" style="30" customWidth="1"/>
    <col min="10740" max="10740" width="7.7109375" style="30" customWidth="1"/>
    <col min="10741" max="10741" width="6.7109375" style="30" customWidth="1"/>
    <col min="10742" max="10742" width="7.5703125" style="30" customWidth="1"/>
    <col min="10743" max="10743" width="8.140625" style="30" customWidth="1"/>
    <col min="10744" max="10744" width="9.85546875" style="30" customWidth="1"/>
    <col min="10745" max="10745" width="10.7109375" style="30" bestFit="1" customWidth="1"/>
    <col min="10746" max="10746" width="9.28515625" style="30" customWidth="1"/>
    <col min="10747" max="10747" width="13.140625" style="30" bestFit="1" customWidth="1"/>
    <col min="10748" max="10992" width="9.140625" style="30"/>
    <col min="10993" max="10993" width="5.42578125" style="30" customWidth="1"/>
    <col min="10994" max="10994" width="10.5703125" style="30" customWidth="1"/>
    <col min="10995" max="10995" width="43.140625" style="30" customWidth="1"/>
    <col min="10996" max="10996" width="7.7109375" style="30" customWidth="1"/>
    <col min="10997" max="10997" width="6.7109375" style="30" customWidth="1"/>
    <col min="10998" max="10998" width="7.5703125" style="30" customWidth="1"/>
    <col min="10999" max="10999" width="8.140625" style="30" customWidth="1"/>
    <col min="11000" max="11000" width="9.85546875" style="30" customWidth="1"/>
    <col min="11001" max="11001" width="10.7109375" style="30" bestFit="1" customWidth="1"/>
    <col min="11002" max="11002" width="9.28515625" style="30" customWidth="1"/>
    <col min="11003" max="11003" width="13.140625" style="30" bestFit="1" customWidth="1"/>
    <col min="11004" max="11248" width="9.140625" style="30"/>
    <col min="11249" max="11249" width="5.42578125" style="30" customWidth="1"/>
    <col min="11250" max="11250" width="10.5703125" style="30" customWidth="1"/>
    <col min="11251" max="11251" width="43.140625" style="30" customWidth="1"/>
    <col min="11252" max="11252" width="7.7109375" style="30" customWidth="1"/>
    <col min="11253" max="11253" width="6.7109375" style="30" customWidth="1"/>
    <col min="11254" max="11254" width="7.5703125" style="30" customWidth="1"/>
    <col min="11255" max="11255" width="8.140625" style="30" customWidth="1"/>
    <col min="11256" max="11256" width="9.85546875" style="30" customWidth="1"/>
    <col min="11257" max="11257" width="10.7109375" style="30" bestFit="1" customWidth="1"/>
    <col min="11258" max="11258" width="9.28515625" style="30" customWidth="1"/>
    <col min="11259" max="11259" width="13.140625" style="30" bestFit="1" customWidth="1"/>
    <col min="11260" max="11504" width="9.140625" style="30"/>
    <col min="11505" max="11505" width="5.42578125" style="30" customWidth="1"/>
    <col min="11506" max="11506" width="10.5703125" style="30" customWidth="1"/>
    <col min="11507" max="11507" width="43.140625" style="30" customWidth="1"/>
    <col min="11508" max="11508" width="7.7109375" style="30" customWidth="1"/>
    <col min="11509" max="11509" width="6.7109375" style="30" customWidth="1"/>
    <col min="11510" max="11510" width="7.5703125" style="30" customWidth="1"/>
    <col min="11511" max="11511" width="8.140625" style="30" customWidth="1"/>
    <col min="11512" max="11512" width="9.85546875" style="30" customWidth="1"/>
    <col min="11513" max="11513" width="10.7109375" style="30" bestFit="1" customWidth="1"/>
    <col min="11514" max="11514" width="9.28515625" style="30" customWidth="1"/>
    <col min="11515" max="11515" width="13.140625" style="30" bestFit="1" customWidth="1"/>
    <col min="11516" max="11760" width="9.140625" style="30"/>
    <col min="11761" max="11761" width="5.42578125" style="30" customWidth="1"/>
    <col min="11762" max="11762" width="10.5703125" style="30" customWidth="1"/>
    <col min="11763" max="11763" width="43.140625" style="30" customWidth="1"/>
    <col min="11764" max="11764" width="7.7109375" style="30" customWidth="1"/>
    <col min="11765" max="11765" width="6.7109375" style="30" customWidth="1"/>
    <col min="11766" max="11766" width="7.5703125" style="30" customWidth="1"/>
    <col min="11767" max="11767" width="8.140625" style="30" customWidth="1"/>
    <col min="11768" max="11768" width="9.85546875" style="30" customWidth="1"/>
    <col min="11769" max="11769" width="10.7109375" style="30" bestFit="1" customWidth="1"/>
    <col min="11770" max="11770" width="9.28515625" style="30" customWidth="1"/>
    <col min="11771" max="11771" width="13.140625" style="30" bestFit="1" customWidth="1"/>
    <col min="11772" max="12016" width="9.140625" style="30"/>
    <col min="12017" max="12017" width="5.42578125" style="30" customWidth="1"/>
    <col min="12018" max="12018" width="10.5703125" style="30" customWidth="1"/>
    <col min="12019" max="12019" width="43.140625" style="30" customWidth="1"/>
    <col min="12020" max="12020" width="7.7109375" style="30" customWidth="1"/>
    <col min="12021" max="12021" width="6.7109375" style="30" customWidth="1"/>
    <col min="12022" max="12022" width="7.5703125" style="30" customWidth="1"/>
    <col min="12023" max="12023" width="8.140625" style="30" customWidth="1"/>
    <col min="12024" max="12024" width="9.85546875" style="30" customWidth="1"/>
    <col min="12025" max="12025" width="10.7109375" style="30" bestFit="1" customWidth="1"/>
    <col min="12026" max="12026" width="9.28515625" style="30" customWidth="1"/>
    <col min="12027" max="12027" width="13.140625" style="30" bestFit="1" customWidth="1"/>
    <col min="12028" max="12272" width="9.140625" style="30"/>
    <col min="12273" max="12273" width="5.42578125" style="30" customWidth="1"/>
    <col min="12274" max="12274" width="10.5703125" style="30" customWidth="1"/>
    <col min="12275" max="12275" width="43.140625" style="30" customWidth="1"/>
    <col min="12276" max="12276" width="7.7109375" style="30" customWidth="1"/>
    <col min="12277" max="12277" width="6.7109375" style="30" customWidth="1"/>
    <col min="12278" max="12278" width="7.5703125" style="30" customWidth="1"/>
    <col min="12279" max="12279" width="8.140625" style="30" customWidth="1"/>
    <col min="12280" max="12280" width="9.85546875" style="30" customWidth="1"/>
    <col min="12281" max="12281" width="10.7109375" style="30" bestFit="1" customWidth="1"/>
    <col min="12282" max="12282" width="9.28515625" style="30" customWidth="1"/>
    <col min="12283" max="12283" width="13.140625" style="30" bestFit="1" customWidth="1"/>
    <col min="12284" max="12528" width="9.140625" style="30"/>
    <col min="12529" max="12529" width="5.42578125" style="30" customWidth="1"/>
    <col min="12530" max="12530" width="10.5703125" style="30" customWidth="1"/>
    <col min="12531" max="12531" width="43.140625" style="30" customWidth="1"/>
    <col min="12532" max="12532" width="7.7109375" style="30" customWidth="1"/>
    <col min="12533" max="12533" width="6.7109375" style="30" customWidth="1"/>
    <col min="12534" max="12534" width="7.5703125" style="30" customWidth="1"/>
    <col min="12535" max="12535" width="8.140625" style="30" customWidth="1"/>
    <col min="12536" max="12536" width="9.85546875" style="30" customWidth="1"/>
    <col min="12537" max="12537" width="10.7109375" style="30" bestFit="1" customWidth="1"/>
    <col min="12538" max="12538" width="9.28515625" style="30" customWidth="1"/>
    <col min="12539" max="12539" width="13.140625" style="30" bestFit="1" customWidth="1"/>
    <col min="12540" max="12784" width="9.140625" style="30"/>
    <col min="12785" max="12785" width="5.42578125" style="30" customWidth="1"/>
    <col min="12786" max="12786" width="10.5703125" style="30" customWidth="1"/>
    <col min="12787" max="12787" width="43.140625" style="30" customWidth="1"/>
    <col min="12788" max="12788" width="7.7109375" style="30" customWidth="1"/>
    <col min="12789" max="12789" width="6.7109375" style="30" customWidth="1"/>
    <col min="12790" max="12790" width="7.5703125" style="30" customWidth="1"/>
    <col min="12791" max="12791" width="8.140625" style="30" customWidth="1"/>
    <col min="12792" max="12792" width="9.85546875" style="30" customWidth="1"/>
    <col min="12793" max="12793" width="10.7109375" style="30" bestFit="1" customWidth="1"/>
    <col min="12794" max="12794" width="9.28515625" style="30" customWidth="1"/>
    <col min="12795" max="12795" width="13.140625" style="30" bestFit="1" customWidth="1"/>
    <col min="12796" max="13040" width="9.140625" style="30"/>
    <col min="13041" max="13041" width="5.42578125" style="30" customWidth="1"/>
    <col min="13042" max="13042" width="10.5703125" style="30" customWidth="1"/>
    <col min="13043" max="13043" width="43.140625" style="30" customWidth="1"/>
    <col min="13044" max="13044" width="7.7109375" style="30" customWidth="1"/>
    <col min="13045" max="13045" width="6.7109375" style="30" customWidth="1"/>
    <col min="13046" max="13046" width="7.5703125" style="30" customWidth="1"/>
    <col min="13047" max="13047" width="8.140625" style="30" customWidth="1"/>
    <col min="13048" max="13048" width="9.85546875" style="30" customWidth="1"/>
    <col min="13049" max="13049" width="10.7109375" style="30" bestFit="1" customWidth="1"/>
    <col min="13050" max="13050" width="9.28515625" style="30" customWidth="1"/>
    <col min="13051" max="13051" width="13.140625" style="30" bestFit="1" customWidth="1"/>
    <col min="13052" max="13296" width="9.140625" style="30"/>
    <col min="13297" max="13297" width="5.42578125" style="30" customWidth="1"/>
    <col min="13298" max="13298" width="10.5703125" style="30" customWidth="1"/>
    <col min="13299" max="13299" width="43.140625" style="30" customWidth="1"/>
    <col min="13300" max="13300" width="7.7109375" style="30" customWidth="1"/>
    <col min="13301" max="13301" width="6.7109375" style="30" customWidth="1"/>
    <col min="13302" max="13302" width="7.5703125" style="30" customWidth="1"/>
    <col min="13303" max="13303" width="8.140625" style="30" customWidth="1"/>
    <col min="13304" max="13304" width="9.85546875" style="30" customWidth="1"/>
    <col min="13305" max="13305" width="10.7109375" style="30" bestFit="1" customWidth="1"/>
    <col min="13306" max="13306" width="9.28515625" style="30" customWidth="1"/>
    <col min="13307" max="13307" width="13.140625" style="30" bestFit="1" customWidth="1"/>
    <col min="13308" max="13552" width="9.140625" style="30"/>
    <col min="13553" max="13553" width="5.42578125" style="30" customWidth="1"/>
    <col min="13554" max="13554" width="10.5703125" style="30" customWidth="1"/>
    <col min="13555" max="13555" width="43.140625" style="30" customWidth="1"/>
    <col min="13556" max="13556" width="7.7109375" style="30" customWidth="1"/>
    <col min="13557" max="13557" width="6.7109375" style="30" customWidth="1"/>
    <col min="13558" max="13558" width="7.5703125" style="30" customWidth="1"/>
    <col min="13559" max="13559" width="8.140625" style="30" customWidth="1"/>
    <col min="13560" max="13560" width="9.85546875" style="30" customWidth="1"/>
    <col min="13561" max="13561" width="10.7109375" style="30" bestFit="1" customWidth="1"/>
    <col min="13562" max="13562" width="9.28515625" style="30" customWidth="1"/>
    <col min="13563" max="13563" width="13.140625" style="30" bestFit="1" customWidth="1"/>
    <col min="13564" max="13808" width="9.140625" style="30"/>
    <col min="13809" max="13809" width="5.42578125" style="30" customWidth="1"/>
    <col min="13810" max="13810" width="10.5703125" style="30" customWidth="1"/>
    <col min="13811" max="13811" width="43.140625" style="30" customWidth="1"/>
    <col min="13812" max="13812" width="7.7109375" style="30" customWidth="1"/>
    <col min="13813" max="13813" width="6.7109375" style="30" customWidth="1"/>
    <col min="13814" max="13814" width="7.5703125" style="30" customWidth="1"/>
    <col min="13815" max="13815" width="8.140625" style="30" customWidth="1"/>
    <col min="13816" max="13816" width="9.85546875" style="30" customWidth="1"/>
    <col min="13817" max="13817" width="10.7109375" style="30" bestFit="1" customWidth="1"/>
    <col min="13818" max="13818" width="9.28515625" style="30" customWidth="1"/>
    <col min="13819" max="13819" width="13.140625" style="30" bestFit="1" customWidth="1"/>
    <col min="13820" max="14064" width="9.140625" style="30"/>
    <col min="14065" max="14065" width="5.42578125" style="30" customWidth="1"/>
    <col min="14066" max="14066" width="10.5703125" style="30" customWidth="1"/>
    <col min="14067" max="14067" width="43.140625" style="30" customWidth="1"/>
    <col min="14068" max="14068" width="7.7109375" style="30" customWidth="1"/>
    <col min="14069" max="14069" width="6.7109375" style="30" customWidth="1"/>
    <col min="14070" max="14070" width="7.5703125" style="30" customWidth="1"/>
    <col min="14071" max="14071" width="8.140625" style="30" customWidth="1"/>
    <col min="14072" max="14072" width="9.85546875" style="30" customWidth="1"/>
    <col min="14073" max="14073" width="10.7109375" style="30" bestFit="1" customWidth="1"/>
    <col min="14074" max="14074" width="9.28515625" style="30" customWidth="1"/>
    <col min="14075" max="14075" width="13.140625" style="30" bestFit="1" customWidth="1"/>
    <col min="14076" max="14320" width="9.140625" style="30"/>
    <col min="14321" max="14321" width="5.42578125" style="30" customWidth="1"/>
    <col min="14322" max="14322" width="10.5703125" style="30" customWidth="1"/>
    <col min="14323" max="14323" width="43.140625" style="30" customWidth="1"/>
    <col min="14324" max="14324" width="7.7109375" style="30" customWidth="1"/>
    <col min="14325" max="14325" width="6.7109375" style="30" customWidth="1"/>
    <col min="14326" max="14326" width="7.5703125" style="30" customWidth="1"/>
    <col min="14327" max="14327" width="8.140625" style="30" customWidth="1"/>
    <col min="14328" max="14328" width="9.85546875" style="30" customWidth="1"/>
    <col min="14329" max="14329" width="10.7109375" style="30" bestFit="1" customWidth="1"/>
    <col min="14330" max="14330" width="9.28515625" style="30" customWidth="1"/>
    <col min="14331" max="14331" width="13.140625" style="30" bestFit="1" customWidth="1"/>
    <col min="14332" max="14576" width="9.140625" style="30"/>
    <col min="14577" max="14577" width="5.42578125" style="30" customWidth="1"/>
    <col min="14578" max="14578" width="10.5703125" style="30" customWidth="1"/>
    <col min="14579" max="14579" width="43.140625" style="30" customWidth="1"/>
    <col min="14580" max="14580" width="7.7109375" style="30" customWidth="1"/>
    <col min="14581" max="14581" width="6.7109375" style="30" customWidth="1"/>
    <col min="14582" max="14582" width="7.5703125" style="30" customWidth="1"/>
    <col min="14583" max="14583" width="8.140625" style="30" customWidth="1"/>
    <col min="14584" max="14584" width="9.85546875" style="30" customWidth="1"/>
    <col min="14585" max="14585" width="10.7109375" style="30" bestFit="1" customWidth="1"/>
    <col min="14586" max="14586" width="9.28515625" style="30" customWidth="1"/>
    <col min="14587" max="14587" width="13.140625" style="30" bestFit="1" customWidth="1"/>
    <col min="14588" max="14832" width="9.140625" style="30"/>
    <col min="14833" max="14833" width="5.42578125" style="30" customWidth="1"/>
    <col min="14834" max="14834" width="10.5703125" style="30" customWidth="1"/>
    <col min="14835" max="14835" width="43.140625" style="30" customWidth="1"/>
    <col min="14836" max="14836" width="7.7109375" style="30" customWidth="1"/>
    <col min="14837" max="14837" width="6.7109375" style="30" customWidth="1"/>
    <col min="14838" max="14838" width="7.5703125" style="30" customWidth="1"/>
    <col min="14839" max="14839" width="8.140625" style="30" customWidth="1"/>
    <col min="14840" max="14840" width="9.85546875" style="30" customWidth="1"/>
    <col min="14841" max="14841" width="10.7109375" style="30" bestFit="1" customWidth="1"/>
    <col min="14842" max="14842" width="9.28515625" style="30" customWidth="1"/>
    <col min="14843" max="14843" width="13.140625" style="30" bestFit="1" customWidth="1"/>
    <col min="14844" max="15088" width="9.140625" style="30"/>
    <col min="15089" max="15089" width="5.42578125" style="30" customWidth="1"/>
    <col min="15090" max="15090" width="10.5703125" style="30" customWidth="1"/>
    <col min="15091" max="15091" width="43.140625" style="30" customWidth="1"/>
    <col min="15092" max="15092" width="7.7109375" style="30" customWidth="1"/>
    <col min="15093" max="15093" width="6.7109375" style="30" customWidth="1"/>
    <col min="15094" max="15094" width="7.5703125" style="30" customWidth="1"/>
    <col min="15095" max="15095" width="8.140625" style="30" customWidth="1"/>
    <col min="15096" max="15096" width="9.85546875" style="30" customWidth="1"/>
    <col min="15097" max="15097" width="10.7109375" style="30" bestFit="1" customWidth="1"/>
    <col min="15098" max="15098" width="9.28515625" style="30" customWidth="1"/>
    <col min="15099" max="15099" width="13.140625" style="30" bestFit="1" customWidth="1"/>
    <col min="15100" max="15344" width="9.140625" style="30"/>
    <col min="15345" max="15345" width="5.42578125" style="30" customWidth="1"/>
    <col min="15346" max="15346" width="10.5703125" style="30" customWidth="1"/>
    <col min="15347" max="15347" width="43.140625" style="30" customWidth="1"/>
    <col min="15348" max="15348" width="7.7109375" style="30" customWidth="1"/>
    <col min="15349" max="15349" width="6.7109375" style="30" customWidth="1"/>
    <col min="15350" max="15350" width="7.5703125" style="30" customWidth="1"/>
    <col min="15351" max="15351" width="8.140625" style="30" customWidth="1"/>
    <col min="15352" max="15352" width="9.85546875" style="30" customWidth="1"/>
    <col min="15353" max="15353" width="10.7109375" style="30" bestFit="1" customWidth="1"/>
    <col min="15354" max="15354" width="9.28515625" style="30" customWidth="1"/>
    <col min="15355" max="15355" width="13.140625" style="30" bestFit="1" customWidth="1"/>
    <col min="15356" max="15600" width="9.140625" style="30"/>
    <col min="15601" max="15601" width="5.42578125" style="30" customWidth="1"/>
    <col min="15602" max="15602" width="10.5703125" style="30" customWidth="1"/>
    <col min="15603" max="15603" width="43.140625" style="30" customWidth="1"/>
    <col min="15604" max="15604" width="7.7109375" style="30" customWidth="1"/>
    <col min="15605" max="15605" width="6.7109375" style="30" customWidth="1"/>
    <col min="15606" max="15606" width="7.5703125" style="30" customWidth="1"/>
    <col min="15607" max="15607" width="8.140625" style="30" customWidth="1"/>
    <col min="15608" max="15608" width="9.85546875" style="30" customWidth="1"/>
    <col min="15609" max="15609" width="10.7109375" style="30" bestFit="1" customWidth="1"/>
    <col min="15610" max="15610" width="9.28515625" style="30" customWidth="1"/>
    <col min="15611" max="15611" width="13.140625" style="30" bestFit="1" customWidth="1"/>
    <col min="15612" max="15856" width="9.140625" style="30"/>
    <col min="15857" max="15857" width="5.42578125" style="30" customWidth="1"/>
    <col min="15858" max="15858" width="10.5703125" style="30" customWidth="1"/>
    <col min="15859" max="15859" width="43.140625" style="30" customWidth="1"/>
    <col min="15860" max="15860" width="7.7109375" style="30" customWidth="1"/>
    <col min="15861" max="15861" width="6.7109375" style="30" customWidth="1"/>
    <col min="15862" max="15862" width="7.5703125" style="30" customWidth="1"/>
    <col min="15863" max="15863" width="8.140625" style="30" customWidth="1"/>
    <col min="15864" max="15864" width="9.85546875" style="30" customWidth="1"/>
    <col min="15865" max="15865" width="10.7109375" style="30" bestFit="1" customWidth="1"/>
    <col min="15866" max="15866" width="9.28515625" style="30" customWidth="1"/>
    <col min="15867" max="15867" width="13.140625" style="30" bestFit="1" customWidth="1"/>
    <col min="15868" max="16112" width="9.140625" style="30"/>
    <col min="16113" max="16113" width="5.42578125" style="30" customWidth="1"/>
    <col min="16114" max="16114" width="10.5703125" style="30" customWidth="1"/>
    <col min="16115" max="16115" width="43.140625" style="30" customWidth="1"/>
    <col min="16116" max="16116" width="7.7109375" style="30" customWidth="1"/>
    <col min="16117" max="16117" width="6.7109375" style="30" customWidth="1"/>
    <col min="16118" max="16118" width="7.5703125" style="30" customWidth="1"/>
    <col min="16119" max="16119" width="8.140625" style="30" customWidth="1"/>
    <col min="16120" max="16120" width="9.85546875" style="30" customWidth="1"/>
    <col min="16121" max="16121" width="10.7109375" style="30" bestFit="1" customWidth="1"/>
    <col min="16122" max="16122" width="9.28515625" style="30" customWidth="1"/>
    <col min="16123" max="16123" width="13.140625" style="30" bestFit="1" customWidth="1"/>
    <col min="16124" max="16384" width="9.140625" style="30"/>
  </cols>
  <sheetData>
    <row r="1" spans="1:8" ht="50.1" customHeight="1">
      <c r="A1" s="267" t="s">
        <v>381</v>
      </c>
      <c r="B1" s="267"/>
      <c r="C1" s="267"/>
      <c r="D1" s="267"/>
      <c r="E1" s="267"/>
      <c r="F1" s="267"/>
      <c r="G1" s="267"/>
    </row>
    <row r="2" spans="1:8" ht="44.25" customHeight="1">
      <c r="A2" s="260" t="s">
        <v>0</v>
      </c>
      <c r="B2" s="260" t="s">
        <v>136</v>
      </c>
      <c r="C2" s="264" t="s">
        <v>137</v>
      </c>
      <c r="D2" s="254" t="s">
        <v>59</v>
      </c>
      <c r="E2" s="255"/>
      <c r="F2" s="254" t="s">
        <v>3</v>
      </c>
      <c r="G2" s="255"/>
    </row>
    <row r="3" spans="1:8" ht="81.75" customHeight="1">
      <c r="A3" s="261"/>
      <c r="B3" s="261"/>
      <c r="C3" s="268"/>
      <c r="D3" s="29" t="s">
        <v>7</v>
      </c>
      <c r="E3" s="29" t="s">
        <v>127</v>
      </c>
      <c r="F3" s="29" t="s">
        <v>7</v>
      </c>
      <c r="G3" s="50" t="s">
        <v>9</v>
      </c>
    </row>
    <row r="4" spans="1:8" ht="12.75" customHeight="1">
      <c r="A4" s="28">
        <v>1</v>
      </c>
      <c r="B4" s="51">
        <v>3</v>
      </c>
      <c r="C4" s="2">
        <v>4</v>
      </c>
      <c r="D4" s="2">
        <v>5</v>
      </c>
      <c r="E4" s="2">
        <v>6</v>
      </c>
      <c r="F4" s="2">
        <v>7</v>
      </c>
      <c r="G4" s="28">
        <v>8</v>
      </c>
    </row>
    <row r="5" spans="1:8" ht="39" customHeight="1">
      <c r="A5" s="1">
        <v>1</v>
      </c>
      <c r="B5" s="10" t="s">
        <v>138</v>
      </c>
      <c r="C5" s="1" t="s">
        <v>90</v>
      </c>
      <c r="D5" s="14"/>
      <c r="E5" s="234">
        <v>1</v>
      </c>
      <c r="F5" s="5"/>
      <c r="G5" s="21"/>
      <c r="H5" s="18"/>
    </row>
    <row r="6" spans="1:8" s="238" customFormat="1" ht="24" customHeight="1">
      <c r="A6" s="2"/>
      <c r="B6" s="11" t="s">
        <v>360</v>
      </c>
      <c r="C6" s="2" t="s">
        <v>361</v>
      </c>
      <c r="D6" s="14"/>
      <c r="E6" s="230">
        <v>7.3</v>
      </c>
      <c r="F6" s="5"/>
      <c r="G6" s="5"/>
      <c r="H6" s="18"/>
    </row>
    <row r="7" spans="1:8" s="238" customFormat="1" ht="24" customHeight="1">
      <c r="A7" s="2"/>
      <c r="B7" s="11" t="s">
        <v>371</v>
      </c>
      <c r="C7" s="2" t="s">
        <v>372</v>
      </c>
      <c r="D7" s="14"/>
      <c r="E7" s="230">
        <v>1</v>
      </c>
      <c r="F7" s="5"/>
      <c r="G7" s="5"/>
      <c r="H7" s="18"/>
    </row>
    <row r="8" spans="1:8" ht="50.1" customHeight="1">
      <c r="A8" s="1">
        <v>2</v>
      </c>
      <c r="B8" s="10" t="s">
        <v>139</v>
      </c>
      <c r="C8" s="1" t="s">
        <v>24</v>
      </c>
      <c r="D8" s="14"/>
      <c r="E8" s="234">
        <v>95</v>
      </c>
      <c r="F8" s="5"/>
      <c r="G8" s="21"/>
      <c r="H8" s="18"/>
    </row>
    <row r="9" spans="1:8" s="238" customFormat="1" ht="24" customHeight="1">
      <c r="A9" s="2"/>
      <c r="B9" s="11" t="s">
        <v>360</v>
      </c>
      <c r="C9" s="2" t="s">
        <v>361</v>
      </c>
      <c r="D9" s="14"/>
      <c r="E9" s="230">
        <v>147.25</v>
      </c>
      <c r="F9" s="5"/>
      <c r="G9" s="5"/>
      <c r="H9" s="18"/>
    </row>
    <row r="10" spans="1:8" s="238" customFormat="1" ht="28.5" customHeight="1">
      <c r="A10" s="2"/>
      <c r="B10" s="11" t="s">
        <v>373</v>
      </c>
      <c r="C10" s="2" t="s">
        <v>28</v>
      </c>
      <c r="D10" s="14"/>
      <c r="E10" s="230">
        <v>95</v>
      </c>
      <c r="F10" s="5"/>
      <c r="G10" s="5"/>
      <c r="H10" s="18"/>
    </row>
    <row r="11" spans="1:8" ht="23.25" customHeight="1">
      <c r="A11" s="1">
        <v>3</v>
      </c>
      <c r="B11" s="10" t="s">
        <v>140</v>
      </c>
      <c r="C11" s="1" t="s">
        <v>24</v>
      </c>
      <c r="D11" s="14"/>
      <c r="E11" s="234">
        <v>6</v>
      </c>
      <c r="F11" s="5"/>
      <c r="G11" s="21"/>
      <c r="H11" s="18"/>
    </row>
    <row r="12" spans="1:8" s="238" customFormat="1" ht="21.75" customHeight="1">
      <c r="A12" s="2"/>
      <c r="B12" s="11" t="s">
        <v>360</v>
      </c>
      <c r="C12" s="2" t="s">
        <v>361</v>
      </c>
      <c r="D12" s="14"/>
      <c r="E12" s="230">
        <v>12</v>
      </c>
      <c r="F12" s="5"/>
      <c r="G12" s="5"/>
      <c r="H12" s="18"/>
    </row>
    <row r="13" spans="1:8" s="238" customFormat="1" ht="24.75" customHeight="1">
      <c r="A13" s="2"/>
      <c r="B13" s="11" t="s">
        <v>140</v>
      </c>
      <c r="C13" s="2" t="s">
        <v>28</v>
      </c>
      <c r="D13" s="14"/>
      <c r="E13" s="230">
        <v>6</v>
      </c>
      <c r="F13" s="5"/>
      <c r="G13" s="5"/>
      <c r="H13" s="18"/>
    </row>
    <row r="14" spans="1:8" ht="21" customHeight="1">
      <c r="A14" s="1">
        <v>4</v>
      </c>
      <c r="B14" s="10" t="s">
        <v>141</v>
      </c>
      <c r="C14" s="1" t="s">
        <v>24</v>
      </c>
      <c r="D14" s="14"/>
      <c r="E14" s="234">
        <v>5</v>
      </c>
      <c r="F14" s="5"/>
      <c r="G14" s="21"/>
      <c r="H14" s="18"/>
    </row>
    <row r="15" spans="1:8" s="238" customFormat="1" ht="20.25" customHeight="1">
      <c r="A15" s="2"/>
      <c r="B15" s="11" t="s">
        <v>360</v>
      </c>
      <c r="C15" s="2" t="s">
        <v>361</v>
      </c>
      <c r="D15" s="14"/>
      <c r="E15" s="230">
        <v>15</v>
      </c>
      <c r="F15" s="5"/>
      <c r="G15" s="5"/>
      <c r="H15" s="18"/>
    </row>
    <row r="16" spans="1:8" s="238" customFormat="1" ht="20.25" customHeight="1">
      <c r="A16" s="2"/>
      <c r="B16" s="11" t="s">
        <v>141</v>
      </c>
      <c r="C16" s="2" t="s">
        <v>28</v>
      </c>
      <c r="D16" s="14"/>
      <c r="E16" s="230">
        <v>5</v>
      </c>
      <c r="F16" s="5"/>
      <c r="G16" s="5"/>
      <c r="H16" s="18"/>
    </row>
    <row r="17" spans="1:8" ht="31.5" customHeight="1">
      <c r="A17" s="1">
        <v>5</v>
      </c>
      <c r="B17" s="10" t="s">
        <v>142</v>
      </c>
      <c r="C17" s="1" t="s">
        <v>35</v>
      </c>
      <c r="D17" s="14"/>
      <c r="E17" s="234">
        <v>2100</v>
      </c>
      <c r="F17" s="5"/>
      <c r="G17" s="21"/>
      <c r="H17" s="18"/>
    </row>
    <row r="18" spans="1:8" s="238" customFormat="1" ht="18" customHeight="1">
      <c r="A18" s="2"/>
      <c r="B18" s="11" t="s">
        <v>360</v>
      </c>
      <c r="C18" s="2" t="s">
        <v>361</v>
      </c>
      <c r="D18" s="14"/>
      <c r="E18" s="230">
        <v>275</v>
      </c>
      <c r="F18" s="5"/>
      <c r="G18" s="5"/>
      <c r="H18" s="18"/>
    </row>
    <row r="19" spans="1:8" s="238" customFormat="1" ht="23.25" customHeight="1">
      <c r="A19" s="2"/>
      <c r="B19" s="11" t="s">
        <v>374</v>
      </c>
      <c r="C19" s="2" t="s">
        <v>35</v>
      </c>
      <c r="D19" s="14"/>
      <c r="E19" s="230">
        <v>2100</v>
      </c>
      <c r="F19" s="5"/>
      <c r="G19" s="5"/>
      <c r="H19" s="18"/>
    </row>
    <row r="20" spans="1:8" ht="23.25" customHeight="1">
      <c r="A20" s="1">
        <v>6</v>
      </c>
      <c r="B20" s="10" t="s">
        <v>143</v>
      </c>
      <c r="C20" s="1" t="s">
        <v>24</v>
      </c>
      <c r="D20" s="14"/>
      <c r="E20" s="234">
        <v>1</v>
      </c>
      <c r="F20" s="5"/>
      <c r="G20" s="21"/>
      <c r="H20" s="18"/>
    </row>
    <row r="21" spans="1:8" s="238" customFormat="1" ht="21" customHeight="1">
      <c r="A21" s="2"/>
      <c r="B21" s="11" t="s">
        <v>360</v>
      </c>
      <c r="C21" s="2" t="s">
        <v>361</v>
      </c>
      <c r="D21" s="14"/>
      <c r="E21" s="230">
        <v>2.15</v>
      </c>
      <c r="F21" s="5"/>
      <c r="G21" s="5"/>
      <c r="H21" s="18"/>
    </row>
    <row r="22" spans="1:8" s="238" customFormat="1" ht="21" customHeight="1">
      <c r="A22" s="2"/>
      <c r="B22" s="11" t="s">
        <v>143</v>
      </c>
      <c r="C22" s="2" t="s">
        <v>28</v>
      </c>
      <c r="D22" s="14"/>
      <c r="E22" s="230">
        <v>1</v>
      </c>
      <c r="F22" s="5"/>
      <c r="G22" s="5"/>
      <c r="H22" s="18"/>
    </row>
    <row r="23" spans="1:8" ht="50.1" customHeight="1">
      <c r="A23" s="2"/>
      <c r="B23" s="257" t="s">
        <v>338</v>
      </c>
      <c r="C23" s="257"/>
      <c r="D23" s="257"/>
      <c r="E23" s="257"/>
      <c r="F23" s="257"/>
      <c r="G23" s="258"/>
      <c r="H23" s="18"/>
    </row>
    <row r="24" spans="1:8" ht="27" customHeight="1">
      <c r="A24" s="1">
        <v>7</v>
      </c>
      <c r="B24" s="10" t="s">
        <v>144</v>
      </c>
      <c r="C24" s="1" t="s">
        <v>35</v>
      </c>
      <c r="D24" s="14"/>
      <c r="E24" s="234">
        <v>750</v>
      </c>
      <c r="F24" s="5"/>
      <c r="G24" s="21"/>
      <c r="H24" s="18"/>
    </row>
    <row r="25" spans="1:8" s="240" customFormat="1" ht="21" customHeight="1">
      <c r="A25" s="2"/>
      <c r="B25" s="11" t="s">
        <v>360</v>
      </c>
      <c r="C25" s="2" t="s">
        <v>361</v>
      </c>
      <c r="D25" s="14"/>
      <c r="E25" s="230">
        <v>210</v>
      </c>
      <c r="F25" s="5"/>
      <c r="G25" s="5"/>
      <c r="H25" s="18"/>
    </row>
    <row r="26" spans="1:8" s="240" customFormat="1" ht="21" customHeight="1">
      <c r="A26" s="2"/>
      <c r="B26" s="11" t="s">
        <v>374</v>
      </c>
      <c r="C26" s="2" t="s">
        <v>35</v>
      </c>
      <c r="D26" s="14"/>
      <c r="E26" s="230">
        <v>750</v>
      </c>
      <c r="F26" s="5"/>
      <c r="G26" s="5"/>
      <c r="H26" s="18"/>
    </row>
    <row r="27" spans="1:8" ht="21" customHeight="1">
      <c r="A27" s="1">
        <v>8</v>
      </c>
      <c r="B27" s="10" t="s">
        <v>145</v>
      </c>
      <c r="C27" s="1" t="s">
        <v>24</v>
      </c>
      <c r="D27" s="14"/>
      <c r="E27" s="234">
        <v>1</v>
      </c>
      <c r="F27" s="5"/>
      <c r="G27" s="21"/>
      <c r="H27" s="18"/>
    </row>
    <row r="28" spans="1:8" s="240" customFormat="1" ht="20.25" customHeight="1">
      <c r="A28" s="2"/>
      <c r="B28" s="11" t="s">
        <v>360</v>
      </c>
      <c r="C28" s="2" t="s">
        <v>361</v>
      </c>
      <c r="D28" s="14"/>
      <c r="E28" s="230">
        <v>10</v>
      </c>
      <c r="F28" s="5"/>
      <c r="G28" s="5"/>
      <c r="H28" s="18"/>
    </row>
    <row r="29" spans="1:8" s="240" customFormat="1" ht="21" customHeight="1">
      <c r="A29" s="2">
        <v>9</v>
      </c>
      <c r="B29" s="11" t="s">
        <v>146</v>
      </c>
      <c r="C29" s="2" t="s">
        <v>24</v>
      </c>
      <c r="D29" s="14"/>
      <c r="E29" s="230">
        <v>1</v>
      </c>
      <c r="F29" s="5"/>
      <c r="G29" s="5"/>
      <c r="H29" s="18"/>
    </row>
    <row r="30" spans="1:8" ht="35.25" customHeight="1">
      <c r="A30" s="1">
        <v>10</v>
      </c>
      <c r="B30" s="10" t="s">
        <v>147</v>
      </c>
      <c r="C30" s="1" t="s">
        <v>24</v>
      </c>
      <c r="D30" s="14"/>
      <c r="E30" s="234">
        <v>1</v>
      </c>
      <c r="F30" s="5"/>
      <c r="G30" s="21"/>
      <c r="H30" s="18"/>
    </row>
    <row r="31" spans="1:8" s="240" customFormat="1" ht="27" customHeight="1">
      <c r="A31" s="2"/>
      <c r="B31" s="11" t="s">
        <v>360</v>
      </c>
      <c r="C31" s="2" t="s">
        <v>361</v>
      </c>
      <c r="D31" s="14"/>
      <c r="E31" s="230">
        <v>19</v>
      </c>
      <c r="F31" s="5"/>
      <c r="G31" s="5"/>
      <c r="H31" s="18"/>
    </row>
    <row r="32" spans="1:8" s="240" customFormat="1" ht="25.5" customHeight="1">
      <c r="A32" s="2"/>
      <c r="B32" s="11" t="s">
        <v>147</v>
      </c>
      <c r="C32" s="2" t="s">
        <v>28</v>
      </c>
      <c r="D32" s="14"/>
      <c r="E32" s="230">
        <v>1</v>
      </c>
      <c r="F32" s="5"/>
      <c r="G32" s="5"/>
      <c r="H32" s="18"/>
    </row>
    <row r="33" spans="1:8" ht="25.5" customHeight="1">
      <c r="A33" s="1">
        <v>11</v>
      </c>
      <c r="B33" s="10" t="s">
        <v>148</v>
      </c>
      <c r="C33" s="1" t="s">
        <v>24</v>
      </c>
      <c r="D33" s="14"/>
      <c r="E33" s="234">
        <v>1</v>
      </c>
      <c r="F33" s="5"/>
      <c r="G33" s="21"/>
      <c r="H33" s="18"/>
    </row>
    <row r="34" spans="1:8" s="240" customFormat="1" ht="24" customHeight="1">
      <c r="A34" s="2"/>
      <c r="B34" s="11" t="s">
        <v>360</v>
      </c>
      <c r="C34" s="2" t="s">
        <v>361</v>
      </c>
      <c r="D34" s="14"/>
      <c r="E34" s="230">
        <v>19</v>
      </c>
      <c r="F34" s="5"/>
      <c r="G34" s="5"/>
      <c r="H34" s="18"/>
    </row>
    <row r="35" spans="1:8" s="240" customFormat="1" ht="22.5" customHeight="1">
      <c r="A35" s="2"/>
      <c r="B35" s="11" t="s">
        <v>148</v>
      </c>
      <c r="C35" s="2" t="s">
        <v>28</v>
      </c>
      <c r="D35" s="14"/>
      <c r="E35" s="230">
        <v>1</v>
      </c>
      <c r="F35" s="5"/>
      <c r="G35" s="5"/>
      <c r="H35" s="18"/>
    </row>
    <row r="36" spans="1:8" ht="29.25" customHeight="1">
      <c r="A36" s="1">
        <v>12</v>
      </c>
      <c r="B36" s="10" t="s">
        <v>149</v>
      </c>
      <c r="C36" s="1" t="s">
        <v>24</v>
      </c>
      <c r="D36" s="14"/>
      <c r="E36" s="234">
        <f>E38+E39</f>
        <v>50</v>
      </c>
      <c r="F36" s="5"/>
      <c r="G36" s="21"/>
      <c r="H36" s="18"/>
    </row>
    <row r="37" spans="1:8" s="240" customFormat="1" ht="25.5" customHeight="1">
      <c r="A37" s="2"/>
      <c r="B37" s="51" t="s">
        <v>360</v>
      </c>
      <c r="C37" s="2" t="s">
        <v>361</v>
      </c>
      <c r="D37" s="14"/>
      <c r="E37" s="230">
        <v>500</v>
      </c>
      <c r="F37" s="5"/>
      <c r="G37" s="52"/>
      <c r="H37" s="18"/>
    </row>
    <row r="38" spans="1:8" ht="20.100000000000001" customHeight="1">
      <c r="A38" s="2"/>
      <c r="B38" s="51" t="s">
        <v>150</v>
      </c>
      <c r="C38" s="2" t="s">
        <v>24</v>
      </c>
      <c r="D38" s="14"/>
      <c r="E38" s="228">
        <v>25</v>
      </c>
      <c r="F38" s="7"/>
      <c r="G38" s="52"/>
      <c r="H38" s="18"/>
    </row>
    <row r="39" spans="1:8" ht="20.100000000000001" customHeight="1">
      <c r="A39" s="2"/>
      <c r="B39" s="51" t="s">
        <v>151</v>
      </c>
      <c r="C39" s="2" t="s">
        <v>24</v>
      </c>
      <c r="D39" s="14"/>
      <c r="E39" s="228">
        <v>25</v>
      </c>
      <c r="F39" s="7"/>
      <c r="G39" s="52"/>
      <c r="H39" s="18"/>
    </row>
    <row r="40" spans="1:8" ht="35.25" customHeight="1">
      <c r="A40" s="1">
        <v>13</v>
      </c>
      <c r="B40" s="10" t="s">
        <v>152</v>
      </c>
      <c r="C40" s="1" t="s">
        <v>24</v>
      </c>
      <c r="D40" s="14"/>
      <c r="E40" s="234">
        <v>25</v>
      </c>
      <c r="F40" s="5"/>
      <c r="G40" s="21"/>
      <c r="H40" s="18"/>
    </row>
    <row r="41" spans="1:8" s="240" customFormat="1" ht="21.75" customHeight="1">
      <c r="A41" s="2"/>
      <c r="B41" s="11" t="s">
        <v>360</v>
      </c>
      <c r="C41" s="2" t="s">
        <v>361</v>
      </c>
      <c r="D41" s="14"/>
      <c r="E41" s="230">
        <v>50</v>
      </c>
      <c r="F41" s="5"/>
      <c r="G41" s="5"/>
      <c r="H41" s="18"/>
    </row>
    <row r="42" spans="1:8" s="240" customFormat="1" ht="27.75" customHeight="1">
      <c r="A42" s="2"/>
      <c r="B42" s="11" t="s">
        <v>152</v>
      </c>
      <c r="C42" s="2" t="s">
        <v>24</v>
      </c>
      <c r="D42" s="14"/>
      <c r="E42" s="230">
        <v>25</v>
      </c>
      <c r="F42" s="5"/>
      <c r="G42" s="5"/>
      <c r="H42" s="18"/>
    </row>
    <row r="43" spans="1:8" ht="50.1" customHeight="1">
      <c r="A43" s="2"/>
      <c r="B43" s="256" t="s">
        <v>153</v>
      </c>
      <c r="C43" s="257"/>
      <c r="D43" s="257"/>
      <c r="E43" s="257"/>
      <c r="F43" s="257"/>
      <c r="G43" s="258"/>
      <c r="H43" s="18"/>
    </row>
    <row r="44" spans="1:8" ht="29.25" customHeight="1">
      <c r="A44" s="1">
        <v>14</v>
      </c>
      <c r="B44" s="10" t="s">
        <v>154</v>
      </c>
      <c r="C44" s="1" t="s">
        <v>24</v>
      </c>
      <c r="D44" s="14"/>
      <c r="E44" s="234">
        <v>25</v>
      </c>
      <c r="F44" s="5"/>
      <c r="G44" s="21"/>
      <c r="H44" s="18"/>
    </row>
    <row r="45" spans="1:8" s="240" customFormat="1" ht="29.25" customHeight="1">
      <c r="A45" s="2"/>
      <c r="B45" s="11" t="s">
        <v>360</v>
      </c>
      <c r="C45" s="2" t="s">
        <v>361</v>
      </c>
      <c r="D45" s="14"/>
      <c r="E45" s="230">
        <v>250</v>
      </c>
      <c r="F45" s="5"/>
      <c r="G45" s="5"/>
      <c r="H45" s="18"/>
    </row>
    <row r="46" spans="1:8" s="240" customFormat="1" ht="29.25" customHeight="1">
      <c r="A46" s="2"/>
      <c r="B46" s="11" t="s">
        <v>375</v>
      </c>
      <c r="C46" s="2" t="s">
        <v>24</v>
      </c>
      <c r="D46" s="14"/>
      <c r="E46" s="230">
        <v>25</v>
      </c>
      <c r="F46" s="5"/>
      <c r="G46" s="5"/>
      <c r="H46" s="18"/>
    </row>
    <row r="47" spans="1:8" ht="28.5" customHeight="1">
      <c r="A47" s="1">
        <v>15</v>
      </c>
      <c r="B47" s="10" t="s">
        <v>155</v>
      </c>
      <c r="C47" s="1" t="s">
        <v>35</v>
      </c>
      <c r="D47" s="14"/>
      <c r="E47" s="234">
        <v>1000</v>
      </c>
      <c r="F47" s="53"/>
      <c r="G47" s="53"/>
      <c r="H47" s="18"/>
    </row>
    <row r="48" spans="1:8" s="240" customFormat="1" ht="22.5" customHeight="1">
      <c r="A48" s="2"/>
      <c r="B48" s="11" t="s">
        <v>360</v>
      </c>
      <c r="C48" s="2" t="s">
        <v>361</v>
      </c>
      <c r="D48" s="14"/>
      <c r="E48" s="230">
        <v>280</v>
      </c>
      <c r="F48" s="58"/>
      <c r="G48" s="243"/>
      <c r="H48" s="18"/>
    </row>
    <row r="49" spans="1:25" ht="20.100000000000001" customHeight="1">
      <c r="A49" s="2"/>
      <c r="B49" s="11" t="s">
        <v>155</v>
      </c>
      <c r="C49" s="2" t="s">
        <v>35</v>
      </c>
      <c r="D49" s="14"/>
      <c r="E49" s="228">
        <v>1000</v>
      </c>
      <c r="F49" s="5"/>
      <c r="G49" s="52"/>
      <c r="H49" s="18"/>
    </row>
    <row r="50" spans="1:25" ht="37.5" customHeight="1">
      <c r="A50" s="2"/>
      <c r="B50" s="11" t="s">
        <v>156</v>
      </c>
      <c r="C50" s="2" t="s">
        <v>24</v>
      </c>
      <c r="D50" s="14"/>
      <c r="E50" s="228">
        <v>1</v>
      </c>
      <c r="F50" s="7"/>
      <c r="G50" s="52"/>
      <c r="H50" s="18"/>
    </row>
    <row r="51" spans="1:25" ht="20.100000000000001" customHeight="1">
      <c r="A51" s="2"/>
      <c r="B51" s="11" t="s">
        <v>157</v>
      </c>
      <c r="C51" s="2" t="s">
        <v>24</v>
      </c>
      <c r="D51" s="14"/>
      <c r="E51" s="228">
        <v>5</v>
      </c>
      <c r="F51" s="49"/>
      <c r="G51" s="52"/>
      <c r="H51" s="18"/>
    </row>
    <row r="52" spans="1:25" ht="20.100000000000001" customHeight="1">
      <c r="A52" s="2"/>
      <c r="B52" s="11" t="s">
        <v>158</v>
      </c>
      <c r="C52" s="2" t="s">
        <v>24</v>
      </c>
      <c r="D52" s="14"/>
      <c r="E52" s="228">
        <v>1</v>
      </c>
      <c r="F52" s="49"/>
      <c r="G52" s="52"/>
      <c r="H52" s="18"/>
    </row>
    <row r="53" spans="1:25" ht="50.1" customHeight="1">
      <c r="A53" s="1">
        <v>16</v>
      </c>
      <c r="B53" s="10" t="s">
        <v>159</v>
      </c>
      <c r="C53" s="1" t="s">
        <v>35</v>
      </c>
      <c r="D53" s="14"/>
      <c r="E53" s="234">
        <f>E55+E57</f>
        <v>50</v>
      </c>
      <c r="F53" s="53"/>
      <c r="G53" s="53"/>
      <c r="H53" s="18"/>
    </row>
    <row r="54" spans="1:25" s="240" customFormat="1" ht="21.75" customHeight="1">
      <c r="A54" s="2"/>
      <c r="B54" s="11" t="s">
        <v>360</v>
      </c>
      <c r="C54" s="2" t="s">
        <v>361</v>
      </c>
      <c r="D54" s="14"/>
      <c r="E54" s="230">
        <v>21.5</v>
      </c>
      <c r="F54" s="58"/>
      <c r="G54" s="243"/>
      <c r="H54" s="18"/>
    </row>
    <row r="55" spans="1:25" ht="20.100000000000001" customHeight="1">
      <c r="A55" s="2"/>
      <c r="B55" s="11" t="s">
        <v>160</v>
      </c>
      <c r="C55" s="2" t="s">
        <v>35</v>
      </c>
      <c r="D55" s="14"/>
      <c r="E55" s="228">
        <v>30</v>
      </c>
      <c r="F55" s="5"/>
      <c r="G55" s="52"/>
      <c r="H55" s="18"/>
    </row>
    <row r="56" spans="1:25" ht="26.25" customHeight="1">
      <c r="A56" s="2"/>
      <c r="B56" s="11" t="s">
        <v>161</v>
      </c>
      <c r="C56" s="2" t="s">
        <v>90</v>
      </c>
      <c r="D56" s="14"/>
      <c r="E56" s="228">
        <v>25</v>
      </c>
      <c r="F56" s="5"/>
      <c r="G56" s="52"/>
      <c r="H56" s="18"/>
    </row>
    <row r="57" spans="1:25" ht="20.100000000000001" customHeight="1">
      <c r="A57" s="2"/>
      <c r="B57" s="11" t="s">
        <v>162</v>
      </c>
      <c r="C57" s="2" t="s">
        <v>35</v>
      </c>
      <c r="D57" s="14"/>
      <c r="E57" s="228">
        <v>20</v>
      </c>
      <c r="F57" s="5"/>
      <c r="G57" s="52"/>
      <c r="H57" s="18"/>
    </row>
    <row r="58" spans="1:25" ht="26.25" customHeight="1">
      <c r="A58" s="2"/>
      <c r="B58" s="11" t="s">
        <v>163</v>
      </c>
      <c r="C58" s="2" t="s">
        <v>90</v>
      </c>
      <c r="D58" s="14"/>
      <c r="E58" s="228">
        <v>15</v>
      </c>
      <c r="F58" s="5"/>
      <c r="G58" s="52"/>
      <c r="H58" s="18"/>
    </row>
    <row r="59" spans="1:25" s="245" customFormat="1" ht="20.100000000000001" customHeight="1">
      <c r="A59" s="46"/>
      <c r="B59" s="244" t="s">
        <v>2</v>
      </c>
      <c r="C59" s="46"/>
      <c r="D59" s="47"/>
      <c r="E59" s="47"/>
      <c r="F59" s="47"/>
      <c r="G59" s="48"/>
    </row>
    <row r="60" spans="1:25" ht="28.5" customHeight="1">
      <c r="A60" s="2"/>
      <c r="B60" s="10" t="s">
        <v>281</v>
      </c>
      <c r="C60" s="2"/>
      <c r="D60" s="14"/>
      <c r="E60" s="5"/>
      <c r="F60" s="5"/>
      <c r="G60" s="5"/>
      <c r="Y60" s="241"/>
    </row>
    <row r="61" spans="1:25" ht="20.100000000000001" customHeight="1">
      <c r="A61" s="2"/>
      <c r="B61" s="10" t="s">
        <v>2</v>
      </c>
      <c r="C61" s="2"/>
      <c r="D61" s="14"/>
      <c r="E61" s="5"/>
      <c r="F61" s="5"/>
      <c r="G61" s="5"/>
    </row>
    <row r="62" spans="1:25" ht="20.100000000000001" customHeight="1">
      <c r="A62" s="2"/>
      <c r="B62" s="10" t="s">
        <v>164</v>
      </c>
      <c r="C62" s="2"/>
      <c r="D62" s="14"/>
      <c r="E62" s="5"/>
      <c r="F62" s="5"/>
      <c r="G62" s="5"/>
    </row>
    <row r="63" spans="1:25" ht="20.100000000000001" customHeight="1">
      <c r="A63" s="2"/>
      <c r="B63" s="10" t="s">
        <v>2</v>
      </c>
      <c r="C63" s="2"/>
      <c r="D63" s="14"/>
      <c r="E63" s="14"/>
      <c r="F63" s="14"/>
      <c r="G63" s="5"/>
      <c r="H63" s="9"/>
    </row>
    <row r="64" spans="1:25" ht="19.5" customHeight="1">
      <c r="A64" s="2"/>
      <c r="B64" s="10" t="s">
        <v>370</v>
      </c>
      <c r="C64" s="226">
        <v>0.05</v>
      </c>
      <c r="D64" s="2"/>
      <c r="E64" s="2"/>
      <c r="F64" s="2"/>
      <c r="G64" s="237"/>
      <c r="H64" s="9"/>
    </row>
    <row r="65" spans="1:8" s="239" customFormat="1">
      <c r="A65" s="1"/>
      <c r="B65" s="10" t="s">
        <v>2</v>
      </c>
      <c r="C65" s="1"/>
      <c r="D65" s="1"/>
      <c r="E65" s="1"/>
      <c r="F65" s="1"/>
      <c r="G65" s="236"/>
      <c r="H65" s="19"/>
    </row>
    <row r="66" spans="1:8" s="239" customFormat="1" ht="23.25" customHeight="1">
      <c r="A66" s="1"/>
      <c r="B66" s="10" t="s">
        <v>352</v>
      </c>
      <c r="C66" s="227">
        <v>0.18</v>
      </c>
      <c r="D66" s="1"/>
      <c r="E66" s="1"/>
      <c r="F66" s="1"/>
      <c r="G66" s="1"/>
    </row>
    <row r="67" spans="1:8" s="239" customFormat="1" ht="20.100000000000001" customHeight="1">
      <c r="A67" s="1"/>
      <c r="B67" s="10" t="s">
        <v>358</v>
      </c>
      <c r="C67" s="1"/>
      <c r="D67" s="1"/>
      <c r="E67" s="1"/>
      <c r="F67" s="1"/>
      <c r="G67" s="1"/>
    </row>
    <row r="68" spans="1:8" ht="20.100000000000001" customHeight="1">
      <c r="A68" s="2"/>
      <c r="B68" s="11"/>
      <c r="C68" s="2"/>
      <c r="D68" s="2"/>
      <c r="E68" s="2"/>
      <c r="F68" s="2"/>
      <c r="G68" s="2"/>
    </row>
    <row r="69" spans="1:8" ht="20.100000000000001" customHeight="1"/>
    <row r="70" spans="1:8" ht="20.100000000000001" customHeight="1"/>
    <row r="71" spans="1:8" ht="20.100000000000001" customHeight="1"/>
    <row r="72" spans="1:8" ht="20.100000000000001" customHeight="1"/>
    <row r="73" spans="1:8" ht="20.100000000000001" customHeight="1"/>
    <row r="74" spans="1:8" ht="20.100000000000001" customHeight="1"/>
    <row r="75" spans="1:8" ht="20.100000000000001" customHeight="1"/>
    <row r="76" spans="1:8" ht="20.100000000000001" customHeight="1"/>
    <row r="77" spans="1:8" ht="20.100000000000001" customHeight="1"/>
    <row r="78" spans="1:8" ht="20.100000000000001" customHeight="1"/>
    <row r="79" spans="1:8" ht="20.100000000000001" customHeight="1"/>
    <row r="80" spans="1:8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</sheetData>
  <mergeCells count="8">
    <mergeCell ref="B23:G23"/>
    <mergeCell ref="B43:G43"/>
    <mergeCell ref="A1:G1"/>
    <mergeCell ref="A2:A3"/>
    <mergeCell ref="B2:B3"/>
    <mergeCell ref="C2:C3"/>
    <mergeCell ref="D2:E2"/>
    <mergeCell ref="F2:G2"/>
  </mergeCells>
  <pageMargins left="0.7" right="0.7" top="0.75" bottom="0.75" header="0.3" footer="0.3"/>
  <pageSetup scale="75" orientation="portrait" horizontalDpi="300" verticalDpi="300" r:id="rId1"/>
  <rowBreaks count="1" manualBreakCount="1">
    <brk id="3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1-1</vt:lpstr>
      <vt:lpstr>1-2</vt:lpstr>
      <vt:lpstr>1-3</vt:lpstr>
      <vt:lpstr>1-4-</vt:lpstr>
      <vt:lpstr>1-5</vt:lpstr>
      <vt:lpstr>1-6</vt:lpstr>
      <vt:lpstr>'1-1'!Область_печати</vt:lpstr>
      <vt:lpstr>'1-2'!Область_печати</vt:lpstr>
      <vt:lpstr>'1-5'!Область_печати</vt:lpstr>
      <vt:lpstr>'1-6'!Область_печати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2021-07-14T12:24:02Z</dcterms:modified>
</cp:coreProperties>
</file>