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tabRatio="917" activeTab="5"/>
  </bookViews>
  <sheets>
    <sheet name="1" sheetId="1" r:id="rId1"/>
    <sheet name="2 " sheetId="2" r:id="rId2"/>
    <sheet name="განმარტებითი ბარათი" sheetId="3" r:id="rId3"/>
    <sheet name="№1" sheetId="4" r:id="rId4"/>
    <sheet name="ნაკრები " sheetId="5" r:id="rId5"/>
    <sheet name=" №1-1" sheetId="6" r:id="rId6"/>
  </sheets>
  <externalReferences>
    <externalReference r:id="rId9"/>
  </externalReferences>
  <definedNames>
    <definedName name="_xlnm.Print_Area" localSheetId="5">' №1-1'!$A$1:$H$50</definedName>
    <definedName name="_xlnm.Print_Area" localSheetId="3">'№1'!$A$1:$G$15</definedName>
    <definedName name="_xlnm.Print_Area" localSheetId="2">'განმარტებითი ბარათი'!$A$1:$E$16</definedName>
    <definedName name="_xlnm.Print_Area" localSheetId="4">'ნაკრები '!$A$1:$H$26</definedName>
    <definedName name="_xlnm.Print_Titles" localSheetId="5">' №1-1'!$9:$9</definedName>
  </definedNames>
  <calcPr fullCalcOnLoad="1"/>
</workbook>
</file>

<file path=xl/sharedStrings.xml><?xml version="1.0" encoding="utf-8"?>
<sst xmlns="http://schemas.openxmlformats.org/spreadsheetml/2006/main" count="215" uniqueCount="155">
  <si>
    <t xml:space="preserve">     zednadebi xarjebi susti denebis samuSaoebze _ SromiTi resursebidan _</t>
  </si>
  <si>
    <t>saobieqto xarjT. #1</t>
  </si>
  <si>
    <t>Tavi I _ samSeneblo samontaJo samuSaoebi</t>
  </si>
  <si>
    <t>Rirebuleba (lari)</t>
  </si>
  <si>
    <t>ganmartebiTi baraTi</t>
  </si>
  <si>
    <t>saxarjTaRricxvo Rirebuleba:</t>
  </si>
  <si>
    <t xml:space="preserve">  </t>
  </si>
  <si>
    <t>srf</t>
  </si>
  <si>
    <t>ganzomilebis erTeuli</t>
  </si>
  <si>
    <t>#</t>
  </si>
  <si>
    <t>safuZveli</t>
  </si>
  <si>
    <t>samuSaoTa dasaxeleba</t>
  </si>
  <si>
    <t>raodenoba</t>
  </si>
  <si>
    <t>ganz. erTeulze</t>
  </si>
  <si>
    <t>saproeqto monacemze</t>
  </si>
  <si>
    <t>1</t>
  </si>
  <si>
    <t>kubm</t>
  </si>
  <si>
    <t>lari</t>
  </si>
  <si>
    <t xml:space="preserve"> </t>
  </si>
  <si>
    <t>Seadgina:</t>
  </si>
  <si>
    <t>saxarjTaRricxvo Rirebuleba</t>
  </si>
  <si>
    <t>saxarjTaRricxvo mogeba</t>
  </si>
  <si>
    <t xml:space="preserve"> lari</t>
  </si>
  <si>
    <t>x a r j T a R r i c x v a</t>
  </si>
  <si>
    <t>damkveTi:</t>
  </si>
  <si>
    <t xml:space="preserve">   materialuri resursebis erTeuli moculobis saxarjTaRricxvo fasebSi gaTvaliswinebulia xarjebi transportirebaze, xelfasis saxarjTaRricxvo fasebSi ki saSemosavlo gadasaxadi. saqarTvelos ekonomikisa da mdgradi ganviTarebis ministris 2012 wlis 12 ivlisis №1-1/1463 brZanebis Sesabamisad xarjTaRricxvaSi gaTvaliswinebulia:</t>
  </si>
  <si>
    <t xml:space="preserve">    saxarjTaRricxvo mogeba _</t>
  </si>
  <si>
    <t xml:space="preserve">    zednadebi xarjebi samSeneblo samuSaoebze _</t>
  </si>
  <si>
    <t>kvm</t>
  </si>
  <si>
    <t>sxvadasxva masalebi</t>
  </si>
  <si>
    <t>7</t>
  </si>
  <si>
    <t>j a m i:</t>
  </si>
  <si>
    <t xml:space="preserve"> j a m i:</t>
  </si>
  <si>
    <t>tona</t>
  </si>
  <si>
    <t xml:space="preserve">damkveTi:      </t>
  </si>
  <si>
    <t>mSeneblobis Rirebulebis nakrebi saxarjTaRricxvo angariSi</t>
  </si>
  <si>
    <t>xarjTaRricxvis dasaxeleba da nomeri</t>
  </si>
  <si>
    <t>obieqtis, samuSaoebis da xarjebis dasaxeleba</t>
  </si>
  <si>
    <t>saxarjTRricxvo Rirebuleba _ lari</t>
  </si>
  <si>
    <t xml:space="preserve">samSeneblo samontaJo samuSaoebi </t>
  </si>
  <si>
    <t>danadgarebi aveji inventari</t>
  </si>
  <si>
    <t>sxva xarjebi</t>
  </si>
  <si>
    <t>saerTo  Rirebuleba</t>
  </si>
  <si>
    <t>j a m i: Tavi _ I</t>
  </si>
  <si>
    <t>Tavi II _ sxva xarjebi</t>
  </si>
  <si>
    <t>teq.zedamxedveloba</t>
  </si>
  <si>
    <t>saavtoro zedamxedveloba</t>
  </si>
  <si>
    <t xml:space="preserve">saproeqto samuSaoebi </t>
  </si>
  <si>
    <t>j a m i: T a v i _ II</t>
  </si>
  <si>
    <r>
      <t xml:space="preserve"> j a m i: Tavi I </t>
    </r>
    <r>
      <rPr>
        <b/>
        <sz val="9"/>
        <rFont val="Arial"/>
        <family val="2"/>
      </rPr>
      <t xml:space="preserve">÷ </t>
    </r>
    <r>
      <rPr>
        <b/>
        <sz val="9"/>
        <rFont val="AcadMtavr"/>
        <family val="0"/>
      </rPr>
      <t>II</t>
    </r>
  </si>
  <si>
    <t>rezervi gauTvaliwinebel samuSaoebze (damkveTis gankargulebaSi)</t>
  </si>
  <si>
    <t>damatebiTi Rirebulebis gadasaxadi</t>
  </si>
  <si>
    <t xml:space="preserve">sul nakrebi saxarjTaRricxvo Rirebuleba </t>
  </si>
  <si>
    <t xml:space="preserve">                    Seadgina:</t>
  </si>
  <si>
    <t xml:space="preserve">   nakreb xarjTaRricxvaSi  gaTvaliswinebulia agreTve rezervi gauTvaliswinebel samuSaoebze da gadasaxadi damatebul Rirebulebaze.</t>
  </si>
  <si>
    <t>sul xarjTaRricxviT</t>
  </si>
  <si>
    <t>zednadebi xarjebi</t>
  </si>
  <si>
    <t>2</t>
  </si>
  <si>
    <t>3</t>
  </si>
  <si>
    <t>4</t>
  </si>
  <si>
    <t>5</t>
  </si>
  <si>
    <t>fari yalibis</t>
  </si>
  <si>
    <t>samSeneblo samuSaoebi</t>
  </si>
  <si>
    <t xml:space="preserve">    zednadebi xarjebi santeqnikur samuSaoebze _</t>
  </si>
  <si>
    <t>6</t>
  </si>
  <si>
    <t xml:space="preserve">    zednadebi xarjebi el.samontaJo samuSaoebze _ SromiTi danaxarjebidan</t>
  </si>
  <si>
    <t>Suaxevis municipaliteti</t>
  </si>
  <si>
    <t xml:space="preserve"> SromiTi danaxarji </t>
  </si>
  <si>
    <t xml:space="preserve"> manqanebi</t>
  </si>
  <si>
    <t>WanWiki samSeneblo</t>
  </si>
  <si>
    <t>samuSaos da xarjebis dasaxeleba</t>
  </si>
  <si>
    <t>Rirebuleba -- lari</t>
  </si>
  <si>
    <t>sxvadasxva xarjebi</t>
  </si>
  <si>
    <t>sul</t>
  </si>
  <si>
    <t>eleqtrodi</t>
  </si>
  <si>
    <t>saobieqto xarjTaRricxva #1</t>
  </si>
  <si>
    <t>ZiriTadi Senoba</t>
  </si>
  <si>
    <t>lokalur-resursuli xarjTaRricxva #1-1</t>
  </si>
  <si>
    <t>xarjTaRricxvis  nomeri</t>
  </si>
  <si>
    <t>2`31</t>
  </si>
  <si>
    <t>q</t>
  </si>
  <si>
    <t>Suaxevi _ 2019 weli</t>
  </si>
  <si>
    <t>r. ivanaZe</t>
  </si>
  <si>
    <t>sn da w  IV-2-82
 t-2, 1-22-15</t>
  </si>
  <si>
    <t xml:space="preserve">gruntis damuSaveba eqskavatoriT da datvirTva avtoTviTmclelebze </t>
  </si>
  <si>
    <t>1000m3</t>
  </si>
  <si>
    <t>1,1</t>
  </si>
  <si>
    <t xml:space="preserve">Sromis danaxarjebi </t>
  </si>
  <si>
    <t>kac/sT</t>
  </si>
  <si>
    <t>1,2</t>
  </si>
  <si>
    <t xml:space="preserve">eqskavatoriV=0,5 m3 </t>
  </si>
  <si>
    <t>man/sT</t>
  </si>
  <si>
    <t>1,3</t>
  </si>
  <si>
    <t>sxva manqana</t>
  </si>
  <si>
    <t>sn da w  IV-2-82
 t-2 
cx.1-80-3</t>
  </si>
  <si>
    <t xml:space="preserve">gruntis damuSaveba xeliT
</t>
  </si>
  <si>
    <t>kub</t>
  </si>
  <si>
    <t>2,1</t>
  </si>
  <si>
    <t xml:space="preserve">srfk
 </t>
  </si>
  <si>
    <t>3,1</t>
  </si>
  <si>
    <t>transportireba</t>
  </si>
  <si>
    <t>sn da w  IV-2-82
 t-2 
cx.30-3-1</t>
  </si>
  <si>
    <t>xreSovani baliSis mowyoba kedlis saZirkvlis qveS 10sm</t>
  </si>
  <si>
    <t>4,1</t>
  </si>
  <si>
    <t>4,2</t>
  </si>
  <si>
    <t>sxva manqanebi</t>
  </si>
  <si>
    <t>4,3</t>
  </si>
  <si>
    <t>qvia-xreSovani narevi</t>
  </si>
  <si>
    <t>sn da w  IV-2-82
 t-2 
cx.6-11-3</t>
  </si>
  <si>
    <t xml:space="preserve">monoliTuri rk/betonis sayrdeni kedlis  mowyoba b-25 klasiT  </t>
  </si>
  <si>
    <t xml:space="preserve"> kub.m</t>
  </si>
  <si>
    <t>5,1</t>
  </si>
  <si>
    <t>5,2</t>
  </si>
  <si>
    <t>5,3</t>
  </si>
  <si>
    <t>betoni BklasiT b20</t>
  </si>
  <si>
    <t>5,4</t>
  </si>
  <si>
    <t>5,5</t>
  </si>
  <si>
    <t>sxvadasxva xarisxis daxerxili xis masala</t>
  </si>
  <si>
    <t>5,6</t>
  </si>
  <si>
    <t>ტონა</t>
  </si>
  <si>
    <t>5,7</t>
  </si>
  <si>
    <t>5,8</t>
  </si>
  <si>
    <t>5,9</t>
  </si>
  <si>
    <t>sn da w  IV-2-82
 t-2 
cx.16,6-2</t>
  </si>
  <si>
    <t>sadrenaJe milebis mowyoba plasmasis d=100mm</t>
  </si>
  <si>
    <t>grZ/m</t>
  </si>
  <si>
    <t>sakanalizacio mili d=100mm</t>
  </si>
  <si>
    <t>sxva masala</t>
  </si>
  <si>
    <t>sn da w  IV-2-82
 t-2 
cx.1-22-15</t>
  </si>
  <si>
    <t xml:space="preserve"> 1000
kub/m</t>
  </si>
  <si>
    <t xml:space="preserve">     saxarjTaRricxvo dokumentacia Sedgenilia saproeqto  davalebis mixedviT.  lokaluri xarjTaRricxvebi   Sedgenilia   resursuli   meTodiT  1984  wlis samSeneblo  normebisa  da  wesebis Sesabamisad. fasebi aRebulia regionSi  moqmedi sabazro-saxelSekrulebo da samSeneblo resursebis fasTa krebulidan 2019  wlis IV kvartlis doneze. samSeneblo resursebis fasTa krebulis mixedviT 1 kac.saaTis Rirebulebad miRebulia 4,6 lari, xolo `sxvadasxva manqanebis~  da `sxvadasxva masalebis~ Rirebulebis  gansazRvrisaTvis,  normativiT gansazRvrul Rirebulebaze, miyenebulia koeficienti 3,2</t>
  </si>
  <si>
    <t xml:space="preserve">Sedgenilia 2019 wlis IV kvartlis doneze  </t>
  </si>
  <si>
    <t>Sedgenilia 2019 wlis IV kvartlis doneze</t>
  </si>
  <si>
    <t xml:space="preserve">Sedgenilia 2019 wlis IV kvartlis doneze      </t>
  </si>
  <si>
    <t>6,1</t>
  </si>
  <si>
    <t>6,2</t>
  </si>
  <si>
    <t>6,3</t>
  </si>
  <si>
    <t>6,4</t>
  </si>
  <si>
    <t>7,1</t>
  </si>
  <si>
    <t>7,2</t>
  </si>
  <si>
    <t>7,3</t>
  </si>
  <si>
    <t>ind/mewarme ,,ramaz ivanaZe"</t>
  </si>
  <si>
    <t>ind/mewarme,,ramaz ivanaZe"</t>
  </si>
  <si>
    <t>ind/mewrme `ramaz ivanaZe:</t>
  </si>
  <si>
    <r>
      <t>armatura ф8</t>
    </r>
    <r>
      <rPr>
        <sz val="10"/>
        <rFont val="Arial"/>
        <family val="2"/>
      </rPr>
      <t xml:space="preserve"> A</t>
    </r>
    <r>
      <rPr>
        <sz val="10"/>
        <rFont val="AcadNusx"/>
        <family val="0"/>
      </rPr>
      <t xml:space="preserve">-I
 </t>
    </r>
  </si>
  <si>
    <t>7,4</t>
  </si>
  <si>
    <t>qviSa-xreSovani narevui</t>
  </si>
  <si>
    <t>kub/m</t>
  </si>
  <si>
    <t>5,10</t>
  </si>
  <si>
    <t>5,11</t>
  </si>
  <si>
    <r>
      <t>saZirkveli-armatura</t>
    </r>
    <r>
      <rPr>
        <sz val="10"/>
        <rFont val="Arial"/>
        <family val="2"/>
      </rPr>
      <t xml:space="preserve"> ф12A</t>
    </r>
    <r>
      <rPr>
        <sz val="10"/>
        <rFont val="AcadNusx"/>
        <family val="0"/>
      </rPr>
      <t>-III
 biji 30sm-10,89kubm</t>
    </r>
  </si>
  <si>
    <r>
      <t>kedeli-armatura</t>
    </r>
    <r>
      <rPr>
        <sz val="10"/>
        <rFont val="Arial"/>
        <family val="2"/>
      </rPr>
      <t xml:space="preserve"> ф12A</t>
    </r>
    <r>
      <rPr>
        <sz val="10"/>
        <rFont val="AcadNusx"/>
        <family val="0"/>
      </rPr>
      <t>-III
 biji 30sm-33,625kubm</t>
    </r>
  </si>
  <si>
    <t xml:space="preserve"> gruntis damuSaveba eqskavatoriT, datvirTva da ukuCayra </t>
  </si>
  <si>
    <t>gruntis da yore qvis gazidva 10-15m manZilamde</t>
  </si>
  <si>
    <t>dRvani, Temur futkaraZe, skolasTan rk/betonis sayrdeni kedlis mowyoba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</si>
</sst>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"/>
    <numFmt numFmtId="190" formatCode="0.0000"/>
    <numFmt numFmtId="191" formatCode="0.000000"/>
    <numFmt numFmtId="192" formatCode="0.00000"/>
    <numFmt numFmtId="193" formatCode="[$-FC19]d\ mmmm\ yyyy\ &quot;г.&quot;"/>
    <numFmt numFmtId="194" formatCode="0.0000000"/>
    <numFmt numFmtId="195" formatCode="_-* #,##0.00_l_-;\-* #,##0.00_l_-;_-* &quot;-&quot;??_l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000"/>
    <numFmt numFmtId="201" formatCode="0.000000000"/>
    <numFmt numFmtId="202" formatCode="#,##0.0"/>
    <numFmt numFmtId="203" formatCode="0.0%"/>
    <numFmt numFmtId="204" formatCode="#,##0.000"/>
    <numFmt numFmtId="205" formatCode="#,##0.0000"/>
    <numFmt numFmtId="206" formatCode="#,##0.00000"/>
    <numFmt numFmtId="207" formatCode="#,##0.000000"/>
    <numFmt numFmtId="208" formatCode="0.000%"/>
    <numFmt numFmtId="209" formatCode="0.0000%"/>
    <numFmt numFmtId="210" formatCode="0.00000%"/>
    <numFmt numFmtId="211" formatCode="0.000000%"/>
    <numFmt numFmtId="212" formatCode="#,##0.00&quot;р.&quot;"/>
    <numFmt numFmtId="213" formatCode="#,##0.00_р_."/>
    <numFmt numFmtId="214" formatCode="_(* #,##0.000_);_(* \(#,##0.000\);_(* &quot;-&quot;??_);_(@_)"/>
    <numFmt numFmtId="215" formatCode="#,##0_ ;\-#,##0\ "/>
  </numFmts>
  <fonts count="71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color indexed="10"/>
      <name val="AcadNusx"/>
      <family val="0"/>
    </font>
    <font>
      <sz val="10"/>
      <name val="AcadMtavr"/>
      <family val="0"/>
    </font>
    <font>
      <sz val="16"/>
      <name val="AcadMtavr"/>
      <family val="0"/>
    </font>
    <font>
      <b/>
      <sz val="22"/>
      <color indexed="12"/>
      <name val="AcadMtavr"/>
      <family val="0"/>
    </font>
    <font>
      <sz val="20"/>
      <color indexed="12"/>
      <name val="AcadMtavr"/>
      <family val="0"/>
    </font>
    <font>
      <b/>
      <sz val="22"/>
      <name val="AcadMtavr"/>
      <family val="0"/>
    </font>
    <font>
      <sz val="18"/>
      <name val="AcadMtavr"/>
      <family val="0"/>
    </font>
    <font>
      <sz val="14"/>
      <name val="AcadNusx"/>
      <family val="0"/>
    </font>
    <font>
      <sz val="14"/>
      <name val="AcadMtavr"/>
      <family val="0"/>
    </font>
    <font>
      <sz val="12"/>
      <name val="AcadNusx"/>
      <family val="0"/>
    </font>
    <font>
      <sz val="11"/>
      <color indexed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AcadNusx"/>
      <family val="0"/>
    </font>
    <font>
      <sz val="12"/>
      <name val="AcadMtavr"/>
      <family val="0"/>
    </font>
    <font>
      <sz val="11"/>
      <name val="AcadMtavr"/>
      <family val="0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sz val="9"/>
      <color indexed="10"/>
      <name val="AcadNusx"/>
      <family val="0"/>
    </font>
    <font>
      <b/>
      <sz val="20"/>
      <color indexed="12"/>
      <name val="AcadMtavr"/>
      <family val="0"/>
    </font>
    <font>
      <sz val="18"/>
      <color indexed="12"/>
      <name val="AcadMtavr"/>
      <family val="0"/>
    </font>
    <font>
      <b/>
      <sz val="20"/>
      <name val="AcadMtavr"/>
      <family val="0"/>
    </font>
    <font>
      <b/>
      <sz val="9"/>
      <name val="AcadNusx"/>
      <family val="0"/>
    </font>
    <font>
      <b/>
      <sz val="11"/>
      <name val="AcadNusx"/>
      <family val="0"/>
    </font>
    <font>
      <b/>
      <sz val="9"/>
      <name val="AcadMtavr"/>
      <family val="0"/>
    </font>
    <font>
      <b/>
      <sz val="10"/>
      <name val="AcadMtavr"/>
      <family val="0"/>
    </font>
    <font>
      <b/>
      <sz val="9"/>
      <name val="Arial"/>
      <family val="2"/>
    </font>
    <font>
      <sz val="8"/>
      <name val="AcadMtavr"/>
      <family val="0"/>
    </font>
    <font>
      <b/>
      <sz val="8"/>
      <name val="AcadMtavr"/>
      <family val="0"/>
    </font>
    <font>
      <sz val="10"/>
      <name val="Acad Nusx Geo"/>
      <family val="2"/>
    </font>
    <font>
      <b/>
      <sz val="11"/>
      <name val="AcadMtav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1"/>
      <color indexed="8"/>
      <name val="AcadNusx"/>
      <family val="0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  <font>
      <sz val="10"/>
      <color rgb="FFFF0000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4" borderId="1" applyNumberFormat="0" applyAlignment="0" applyProtection="0"/>
    <xf numFmtId="0" fontId="6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16" fillId="0" borderId="3" applyNumberFormat="0" applyFill="0" applyAlignment="0" applyProtection="0"/>
    <xf numFmtId="0" fontId="4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27" borderId="1" applyNumberFormat="0" applyAlignment="0" applyProtection="0"/>
    <xf numFmtId="0" fontId="64" fillId="0" borderId="6" applyNumberFormat="0" applyFill="0" applyAlignment="0" applyProtection="0"/>
    <xf numFmtId="0" fontId="65" fillId="28" borderId="0" applyNumberFormat="0" applyBorder="0" applyAlignment="0" applyProtection="0"/>
    <xf numFmtId="0" fontId="0" fillId="29" borderId="7" applyNumberFormat="0" applyFont="0" applyAlignment="0" applyProtection="0"/>
    <xf numFmtId="0" fontId="66" fillId="2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</cellStyleXfs>
  <cellXfs count="3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6" fillId="30" borderId="11" xfId="0" applyFont="1" applyFill="1" applyBorder="1" applyAlignment="1">
      <alignment/>
    </xf>
    <xf numFmtId="0" fontId="6" fillId="30" borderId="12" xfId="0" applyFont="1" applyFill="1" applyBorder="1" applyAlignment="1">
      <alignment/>
    </xf>
    <xf numFmtId="0" fontId="6" fillId="30" borderId="18" xfId="0" applyFont="1" applyFill="1" applyBorder="1" applyAlignment="1">
      <alignment/>
    </xf>
    <xf numFmtId="0" fontId="6" fillId="30" borderId="19" xfId="0" applyFont="1" applyFill="1" applyBorder="1" applyAlignment="1">
      <alignment/>
    </xf>
    <xf numFmtId="0" fontId="6" fillId="30" borderId="20" xfId="0" applyFont="1" applyFill="1" applyBorder="1" applyAlignment="1">
      <alignment/>
    </xf>
    <xf numFmtId="0" fontId="6" fillId="30" borderId="14" xfId="0" applyFont="1" applyFill="1" applyBorder="1" applyAlignment="1">
      <alignment/>
    </xf>
    <xf numFmtId="0" fontId="6" fillId="30" borderId="13" xfId="0" applyFont="1" applyFill="1" applyBorder="1" applyAlignment="1">
      <alignment/>
    </xf>
    <xf numFmtId="0" fontId="6" fillId="30" borderId="21" xfId="0" applyFont="1" applyFill="1" applyBorder="1" applyAlignment="1">
      <alignment/>
    </xf>
    <xf numFmtId="0" fontId="6" fillId="30" borderId="22" xfId="0" applyFont="1" applyFill="1" applyBorder="1" applyAlignment="1">
      <alignment/>
    </xf>
    <xf numFmtId="0" fontId="6" fillId="30" borderId="23" xfId="0" applyFont="1" applyFill="1" applyBorder="1" applyAlignment="1">
      <alignment/>
    </xf>
    <xf numFmtId="0" fontId="6" fillId="30" borderId="15" xfId="0" applyFont="1" applyFill="1" applyBorder="1" applyAlignment="1">
      <alignment/>
    </xf>
    <xf numFmtId="0" fontId="6" fillId="30" borderId="16" xfId="0" applyFont="1" applyFill="1" applyBorder="1" applyAlignment="1">
      <alignment/>
    </xf>
    <xf numFmtId="0" fontId="6" fillId="30" borderId="17" xfId="0" applyFont="1" applyFill="1" applyBorder="1" applyAlignment="1">
      <alignment/>
    </xf>
    <xf numFmtId="0" fontId="6" fillId="30" borderId="24" xfId="0" applyFont="1" applyFill="1" applyBorder="1" applyAlignment="1">
      <alignment/>
    </xf>
    <xf numFmtId="0" fontId="6" fillId="30" borderId="10" xfId="0" applyFont="1" applyFill="1" applyBorder="1" applyAlignment="1">
      <alignment/>
    </xf>
    <xf numFmtId="0" fontId="6" fillId="30" borderId="25" xfId="0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21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6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3" fontId="4" fillId="0" borderId="39" xfId="0" applyNumberFormat="1" applyFont="1" applyFill="1" applyBorder="1" applyAlignment="1">
      <alignment horizontal="center" vertical="center" wrapText="1"/>
    </xf>
    <xf numFmtId="3" fontId="4" fillId="0" borderId="40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9" fontId="33" fillId="0" borderId="44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wrapText="1"/>
    </xf>
    <xf numFmtId="49" fontId="28" fillId="0" borderId="46" xfId="0" applyNumberFormat="1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177" fontId="2" fillId="0" borderId="26" xfId="0" applyNumberFormat="1" applyFont="1" applyFill="1" applyBorder="1" applyAlignment="1">
      <alignment horizontal="center" vertical="center" wrapText="1"/>
    </xf>
    <xf numFmtId="177" fontId="4" fillId="0" borderId="37" xfId="0" applyNumberFormat="1" applyFont="1" applyFill="1" applyBorder="1" applyAlignment="1">
      <alignment horizontal="center" vertical="center" wrapText="1"/>
    </xf>
    <xf numFmtId="179" fontId="4" fillId="0" borderId="27" xfId="0" applyNumberFormat="1" applyFont="1" applyFill="1" applyBorder="1" applyAlignment="1">
      <alignment horizontal="center" vertical="center" wrapText="1"/>
    </xf>
    <xf numFmtId="179" fontId="4" fillId="0" borderId="41" xfId="0" applyNumberFormat="1" applyFont="1" applyFill="1" applyBorder="1" applyAlignment="1">
      <alignment horizontal="center" vertical="center" wrapText="1"/>
    </xf>
    <xf numFmtId="203" fontId="2" fillId="0" borderId="44" xfId="0" applyNumberFormat="1" applyFont="1" applyFill="1" applyBorder="1" applyAlignment="1">
      <alignment horizontal="left" vertical="center"/>
    </xf>
    <xf numFmtId="179" fontId="2" fillId="0" borderId="26" xfId="0" applyNumberFormat="1" applyFont="1" applyFill="1" applyBorder="1" applyAlignment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 wrapText="1"/>
    </xf>
    <xf numFmtId="177" fontId="4" fillId="0" borderId="39" xfId="0" applyNumberFormat="1" applyFont="1" applyFill="1" applyBorder="1" applyAlignment="1">
      <alignment horizontal="center" vertical="center" wrapText="1"/>
    </xf>
    <xf numFmtId="177" fontId="2" fillId="0" borderId="28" xfId="0" applyNumberFormat="1" applyFont="1" applyFill="1" applyBorder="1" applyAlignment="1">
      <alignment horizontal="center" vertical="center" wrapText="1"/>
    </xf>
    <xf numFmtId="177" fontId="4" fillId="0" borderId="28" xfId="0" applyNumberFormat="1" applyFont="1" applyFill="1" applyBorder="1" applyAlignment="1">
      <alignment horizontal="center" vertical="center" wrapText="1"/>
    </xf>
    <xf numFmtId="177" fontId="4" fillId="0" borderId="27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9" fontId="1" fillId="31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2" fillId="0" borderId="4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 wrapText="1"/>
    </xf>
    <xf numFmtId="9" fontId="33" fillId="0" borderId="50" xfId="0" applyNumberFormat="1" applyFont="1" applyFill="1" applyBorder="1" applyAlignment="1">
      <alignment horizontal="center" vertical="center"/>
    </xf>
    <xf numFmtId="177" fontId="2" fillId="0" borderId="28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215" fontId="4" fillId="0" borderId="27" xfId="0" applyNumberFormat="1" applyFont="1" applyFill="1" applyBorder="1" applyAlignment="1">
      <alignment horizontal="center" vertical="center"/>
    </xf>
    <xf numFmtId="177" fontId="4" fillId="0" borderId="27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wrapText="1"/>
    </xf>
    <xf numFmtId="0" fontId="2" fillId="0" borderId="26" xfId="63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29" fillId="0" borderId="26" xfId="63" applyFont="1" applyBorder="1" applyAlignment="1">
      <alignment horizontal="center" vertical="center"/>
      <protection/>
    </xf>
    <xf numFmtId="0" fontId="29" fillId="32" borderId="26" xfId="63" applyFont="1" applyFill="1" applyBorder="1" applyAlignment="1">
      <alignment horizontal="center" vertical="center"/>
      <protection/>
    </xf>
    <xf numFmtId="49" fontId="4" fillId="0" borderId="47" xfId="0" applyNumberFormat="1" applyFont="1" applyFill="1" applyBorder="1" applyAlignment="1">
      <alignment horizontal="center" vertical="center" wrapText="1"/>
    </xf>
    <xf numFmtId="0" fontId="1" fillId="0" borderId="26" xfId="63" applyFont="1" applyBorder="1" applyAlignment="1">
      <alignment vertical="top"/>
      <protection/>
    </xf>
    <xf numFmtId="0" fontId="1" fillId="0" borderId="26" xfId="63" applyFont="1" applyBorder="1" applyAlignment="1">
      <alignment horizontal="center" vertical="top"/>
      <protection/>
    </xf>
    <xf numFmtId="189" fontId="69" fillId="32" borderId="26" xfId="63" applyNumberFormat="1" applyFont="1" applyFill="1" applyBorder="1" applyAlignment="1">
      <alignment horizontal="center" vertical="top"/>
      <protection/>
    </xf>
    <xf numFmtId="2" fontId="69" fillId="32" borderId="26" xfId="63" applyNumberFormat="1" applyFont="1" applyFill="1" applyBorder="1" applyAlignment="1">
      <alignment horizontal="center" vertical="top"/>
      <protection/>
    </xf>
    <xf numFmtId="0" fontId="1" fillId="0" borderId="26" xfId="63" applyFont="1" applyBorder="1" applyAlignment="1">
      <alignment horizontal="left"/>
      <protection/>
    </xf>
    <xf numFmtId="0" fontId="1" fillId="0" borderId="26" xfId="63" applyFont="1" applyBorder="1" applyAlignment="1">
      <alignment horizontal="center"/>
      <protection/>
    </xf>
    <xf numFmtId="0" fontId="1" fillId="32" borderId="26" xfId="63" applyFont="1" applyFill="1" applyBorder="1" applyAlignment="1">
      <alignment horizontal="center" vertical="top"/>
      <protection/>
    </xf>
    <xf numFmtId="188" fontId="1" fillId="32" borderId="26" xfId="63" applyNumberFormat="1" applyFont="1" applyFill="1" applyBorder="1" applyAlignment="1">
      <alignment horizontal="center" vertical="top"/>
      <protection/>
    </xf>
    <xf numFmtId="49" fontId="4" fillId="0" borderId="26" xfId="0" applyNumberFormat="1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1" fillId="32" borderId="26" xfId="0" applyFont="1" applyFill="1" applyBorder="1" applyAlignment="1">
      <alignment horizontal="center" vertical="center" wrapText="1"/>
    </xf>
    <xf numFmtId="0" fontId="1" fillId="0" borderId="26" xfId="63" applyFont="1" applyBorder="1" applyAlignment="1">
      <alignment vertical="center"/>
      <protection/>
    </xf>
    <xf numFmtId="0" fontId="1" fillId="0" borderId="26" xfId="63" applyFont="1" applyBorder="1" applyAlignment="1">
      <alignment horizontal="center" vertical="center"/>
      <protection/>
    </xf>
    <xf numFmtId="2" fontId="69" fillId="32" borderId="26" xfId="63" applyNumberFormat="1" applyFont="1" applyFill="1" applyBorder="1" applyAlignment="1">
      <alignment horizontal="center" vertical="center"/>
      <protection/>
    </xf>
    <xf numFmtId="189" fontId="69" fillId="32" borderId="26" xfId="63" applyNumberFormat="1" applyFont="1" applyFill="1" applyBorder="1" applyAlignment="1">
      <alignment horizontal="center" vertical="center"/>
      <protection/>
    </xf>
    <xf numFmtId="0" fontId="4" fillId="32" borderId="26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2" fontId="4" fillId="32" borderId="26" xfId="0" applyNumberFormat="1" applyFont="1" applyFill="1" applyBorder="1" applyAlignment="1">
      <alignment horizontal="center" vertical="center" wrapText="1"/>
    </xf>
    <xf numFmtId="2" fontId="5" fillId="32" borderId="26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2" fontId="2" fillId="32" borderId="26" xfId="0" applyNumberFormat="1" applyFont="1" applyFill="1" applyBorder="1" applyAlignment="1">
      <alignment horizontal="center" vertical="center" wrapText="1"/>
    </xf>
    <xf numFmtId="1" fontId="4" fillId="32" borderId="26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0" fontId="70" fillId="32" borderId="26" xfId="0" applyFont="1" applyFill="1" applyBorder="1" applyAlignment="1">
      <alignment horizontal="center" vertical="center" wrapText="1"/>
    </xf>
    <xf numFmtId="2" fontId="70" fillId="32" borderId="26" xfId="0" applyNumberFormat="1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188" fontId="2" fillId="32" borderId="26" xfId="0" applyNumberFormat="1" applyFont="1" applyFill="1" applyBorder="1" applyAlignment="1">
      <alignment horizontal="center" vertical="center" wrapText="1"/>
    </xf>
    <xf numFmtId="49" fontId="28" fillId="0" borderId="52" xfId="0" applyNumberFormat="1" applyFont="1" applyFill="1" applyBorder="1" applyAlignment="1">
      <alignment horizontal="center" vertical="center" wrapText="1"/>
    </xf>
    <xf numFmtId="0" fontId="41" fillId="32" borderId="28" xfId="0" applyFont="1" applyFill="1" applyBorder="1" applyAlignment="1">
      <alignment horizontal="center" vertical="center" wrapText="1"/>
    </xf>
    <xf numFmtId="188" fontId="4" fillId="32" borderId="26" xfId="0" applyNumberFormat="1" applyFont="1" applyFill="1" applyBorder="1" applyAlignment="1">
      <alignment horizontal="center" vertical="center" wrapText="1"/>
    </xf>
    <xf numFmtId="190" fontId="2" fillId="32" borderId="26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" fontId="2" fillId="32" borderId="26" xfId="0" applyNumberFormat="1" applyFont="1" applyFill="1" applyBorder="1" applyAlignment="1">
      <alignment horizontal="center" vertical="center" wrapText="1"/>
    </xf>
    <xf numFmtId="192" fontId="29" fillId="32" borderId="26" xfId="63" applyNumberFormat="1" applyFont="1" applyFill="1" applyBorder="1" applyAlignment="1">
      <alignment horizontal="center" vertical="center"/>
      <protection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6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8" fillId="0" borderId="62" xfId="0" applyFont="1" applyFill="1" applyBorder="1" applyAlignment="1">
      <alignment horizontal="center" vertical="center" wrapText="1"/>
    </xf>
    <xf numFmtId="0" fontId="28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3" fillId="0" borderId="56" xfId="0" applyNumberFormat="1" applyFont="1" applyFill="1" applyBorder="1" applyAlignment="1">
      <alignment horizontal="center" vertical="center" textRotation="90" wrapText="1"/>
    </xf>
    <xf numFmtId="49" fontId="3" fillId="0" borderId="28" xfId="0" applyNumberFormat="1" applyFont="1" applyFill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68" xfId="0" applyFont="1" applyFill="1" applyBorder="1" applyAlignment="1">
      <alignment horizontal="left" vertical="center"/>
    </xf>
    <xf numFmtId="0" fontId="1" fillId="32" borderId="0" xfId="0" applyFont="1" applyFill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  <xf numFmtId="3" fontId="4" fillId="32" borderId="0" xfId="0" applyNumberFormat="1" applyFont="1" applyFill="1" applyAlignment="1">
      <alignment horizontal="center" vertical="center"/>
    </xf>
    <xf numFmtId="1" fontId="2" fillId="32" borderId="0" xfId="0" applyNumberFormat="1" applyFont="1" applyFill="1" applyAlignment="1">
      <alignment vertical="center"/>
    </xf>
    <xf numFmtId="0" fontId="2" fillId="32" borderId="58" xfId="0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textRotation="90" wrapText="1"/>
    </xf>
    <xf numFmtId="1" fontId="3" fillId="32" borderId="33" xfId="0" applyNumberFormat="1" applyFont="1" applyFill="1" applyBorder="1" applyAlignment="1">
      <alignment horizontal="center" vertical="center" textRotation="90" wrapText="1"/>
    </xf>
    <xf numFmtId="0" fontId="4" fillId="32" borderId="32" xfId="0" applyFont="1" applyFill="1" applyBorder="1" applyAlignment="1">
      <alignment horizontal="center" vertical="center" wrapText="1"/>
    </xf>
    <xf numFmtId="1" fontId="4" fillId="32" borderId="35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189" fontId="70" fillId="32" borderId="26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4" fillId="32" borderId="47" xfId="0" applyFont="1" applyFill="1" applyBorder="1" applyAlignment="1">
      <alignment horizontal="center" vertical="center" wrapText="1"/>
    </xf>
    <xf numFmtId="2" fontId="4" fillId="32" borderId="47" xfId="0" applyNumberFormat="1" applyFont="1" applyFill="1" applyBorder="1" applyAlignment="1">
      <alignment horizontal="center" vertical="center" wrapText="1"/>
    </xf>
    <xf numFmtId="2" fontId="5" fillId="32" borderId="0" xfId="0" applyNumberFormat="1" applyFont="1" applyFill="1" applyBorder="1" applyAlignment="1">
      <alignment horizontal="center" vertical="center" wrapText="1"/>
    </xf>
    <xf numFmtId="1" fontId="2" fillId="32" borderId="0" xfId="0" applyNumberFormat="1" applyFont="1" applyFill="1" applyBorder="1" applyAlignment="1">
      <alignment horizontal="center" vertical="center" wrapText="1"/>
    </xf>
    <xf numFmtId="2" fontId="4" fillId="32" borderId="0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/>
    </xf>
    <xf numFmtId="2" fontId="2" fillId="32" borderId="28" xfId="0" applyNumberFormat="1" applyFont="1" applyFill="1" applyBorder="1" applyAlignment="1">
      <alignment horizontal="center" vertical="center"/>
    </xf>
    <xf numFmtId="3" fontId="4" fillId="32" borderId="45" xfId="0" applyNumberFormat="1" applyFont="1" applyFill="1" applyBorder="1" applyAlignment="1">
      <alignment horizontal="center" vertical="center"/>
    </xf>
    <xf numFmtId="9" fontId="4" fillId="32" borderId="28" xfId="0" applyNumberFormat="1" applyFont="1" applyFill="1" applyBorder="1" applyAlignment="1">
      <alignment horizontal="center" vertical="center"/>
    </xf>
    <xf numFmtId="202" fontId="2" fillId="32" borderId="45" xfId="0" applyNumberFormat="1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3" fontId="4" fillId="32" borderId="33" xfId="0" applyNumberFormat="1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9" fontId="4" fillId="32" borderId="26" xfId="0" applyNumberFormat="1" applyFont="1" applyFill="1" applyBorder="1" applyAlignment="1">
      <alignment horizontal="center" vertical="center"/>
    </xf>
    <xf numFmtId="202" fontId="2" fillId="32" borderId="33" xfId="0" applyNumberFormat="1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3" fontId="4" fillId="32" borderId="41" xfId="0" applyNumberFormat="1" applyFont="1" applyFill="1" applyBorder="1" applyAlignment="1">
      <alignment horizontal="center" vertical="center"/>
    </xf>
    <xf numFmtId="2" fontId="3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1" fontId="19" fillId="32" borderId="0" xfId="0" applyNumberFormat="1" applyFont="1" applyFill="1" applyBorder="1" applyAlignment="1">
      <alignment horizontal="center" vertical="center" wrapText="1"/>
    </xf>
    <xf numFmtId="0" fontId="15" fillId="32" borderId="0" xfId="0" applyFont="1" applyFill="1" applyAlignment="1">
      <alignment horizontal="center" vertical="center" wrapText="1"/>
    </xf>
    <xf numFmtId="1" fontId="2" fillId="32" borderId="0" xfId="0" applyNumberFormat="1" applyFont="1" applyFill="1" applyAlignment="1">
      <alignment horizontal="center" wrapText="1"/>
    </xf>
    <xf numFmtId="0" fontId="22" fillId="32" borderId="0" xfId="0" applyFont="1" applyFill="1" applyAlignment="1">
      <alignment horizontal="center" vertical="center" wrapText="1"/>
    </xf>
    <xf numFmtId="1" fontId="2" fillId="32" borderId="0" xfId="0" applyNumberFormat="1" applyFont="1" applyFill="1" applyAlignment="1">
      <alignment horizontal="center" vertical="center" wrapText="1"/>
    </xf>
    <xf numFmtId="0" fontId="23" fillId="32" borderId="0" xfId="0" applyFont="1" applyFill="1" applyAlignment="1">
      <alignment horizontal="center" vertical="center" wrapText="1"/>
    </xf>
    <xf numFmtId="1" fontId="1" fillId="32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24</xdr:row>
      <xdr:rowOff>0</xdr:rowOff>
    </xdr:from>
    <xdr:to>
      <xdr:col>9</xdr:col>
      <xdr:colOff>371475</xdr:colOff>
      <xdr:row>25</xdr:row>
      <xdr:rowOff>85725</xdr:rowOff>
    </xdr:to>
    <xdr:pic>
      <xdr:nvPicPr>
        <xdr:cNvPr id="1" name="Picture 62" descr="BD21315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200650"/>
          <a:ext cx="5524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arjaRric-ramazi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"/>
      <sheetName val="განმარტებითი ბარათი"/>
      <sheetName val="ნაკრები "/>
      <sheetName val="№1"/>
      <sheetName val=" №1-1"/>
      <sheetName val=" №1-1 (2)"/>
    </sheetNames>
    <sheetDataSet>
      <sheetData sheetId="1">
        <row r="4">
          <cell r="E4">
            <v>0.1</v>
          </cell>
        </row>
        <row r="8">
          <cell r="E8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7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.57421875" style="6" customWidth="1"/>
    <col min="2" max="2" width="1.421875" style="6" customWidth="1"/>
    <col min="3" max="3" width="15.28125" style="6" customWidth="1"/>
    <col min="4" max="4" width="9.8515625" style="6" customWidth="1"/>
    <col min="5" max="5" width="16.7109375" style="6" customWidth="1"/>
    <col min="6" max="6" width="9.140625" style="6" customWidth="1"/>
    <col min="7" max="7" width="10.8515625" style="6" customWidth="1"/>
    <col min="8" max="9" width="9.140625" style="6" customWidth="1"/>
    <col min="10" max="10" width="8.57421875" style="6" customWidth="1"/>
    <col min="11" max="11" width="1.421875" style="6" customWidth="1"/>
    <col min="12" max="12" width="1.57421875" style="6" customWidth="1"/>
    <col min="13" max="16384" width="9.140625" style="6" customWidth="1"/>
  </cols>
  <sheetData>
    <row r="1" spans="1:12" ht="7.5" customHeight="1" thickBot="1" thickTop="1">
      <c r="A1" s="44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7.5" customHeight="1" thickBot="1" thickTop="1">
      <c r="A2" s="36"/>
      <c r="B2" s="32"/>
      <c r="C2" s="33"/>
      <c r="D2" s="33"/>
      <c r="E2" s="33"/>
      <c r="F2" s="33"/>
      <c r="G2" s="33"/>
      <c r="H2" s="33"/>
      <c r="I2" s="33"/>
      <c r="J2" s="33"/>
      <c r="K2" s="34"/>
      <c r="L2" s="35"/>
    </row>
    <row r="3" spans="1:12" ht="13.5" thickTop="1">
      <c r="A3" s="36"/>
      <c r="B3" s="45"/>
      <c r="C3" s="16"/>
      <c r="D3" s="17"/>
      <c r="E3" s="17"/>
      <c r="F3" s="17"/>
      <c r="G3" s="17"/>
      <c r="H3" s="17"/>
      <c r="I3" s="17"/>
      <c r="J3" s="18"/>
      <c r="K3" s="43"/>
      <c r="L3" s="35"/>
    </row>
    <row r="4" spans="1:12" ht="20.25" customHeight="1">
      <c r="A4" s="36"/>
      <c r="B4" s="45"/>
      <c r="C4" s="221"/>
      <c r="D4" s="222"/>
      <c r="E4" s="222"/>
      <c r="F4" s="222"/>
      <c r="G4" s="222"/>
      <c r="H4" s="222"/>
      <c r="I4" s="222"/>
      <c r="J4" s="223"/>
      <c r="K4" s="43"/>
      <c r="L4" s="35"/>
    </row>
    <row r="5" spans="1:12" ht="12.75">
      <c r="A5" s="36"/>
      <c r="B5" s="45"/>
      <c r="C5" s="19"/>
      <c r="D5" s="7"/>
      <c r="E5" s="7"/>
      <c r="F5" s="7"/>
      <c r="G5" s="7"/>
      <c r="H5" s="7"/>
      <c r="I5" s="7"/>
      <c r="J5" s="20"/>
      <c r="K5" s="43"/>
      <c r="L5" s="35"/>
    </row>
    <row r="6" spans="1:12" ht="17.25" customHeight="1">
      <c r="A6" s="36"/>
      <c r="B6" s="45"/>
      <c r="C6" s="19"/>
      <c r="D6" s="7"/>
      <c r="E6" s="7"/>
      <c r="F6" s="7"/>
      <c r="G6" s="7"/>
      <c r="H6" s="7"/>
      <c r="I6" s="7"/>
      <c r="J6" s="20"/>
      <c r="K6" s="43"/>
      <c r="L6" s="35"/>
    </row>
    <row r="7" spans="1:12" ht="12.75">
      <c r="A7" s="36"/>
      <c r="B7" s="45"/>
      <c r="C7" s="19"/>
      <c r="D7" s="7"/>
      <c r="E7" s="7"/>
      <c r="F7" s="7"/>
      <c r="G7" s="7"/>
      <c r="H7" s="7"/>
      <c r="I7" s="7"/>
      <c r="J7" s="20"/>
      <c r="K7" s="43"/>
      <c r="L7" s="35"/>
    </row>
    <row r="8" spans="1:12" ht="12.75">
      <c r="A8" s="36"/>
      <c r="B8" s="45"/>
      <c r="C8" s="19"/>
      <c r="D8" s="7"/>
      <c r="E8" s="7"/>
      <c r="F8" s="7"/>
      <c r="G8" s="7"/>
      <c r="H8" s="7"/>
      <c r="I8" s="7"/>
      <c r="J8" s="20"/>
      <c r="K8" s="43"/>
      <c r="L8" s="35"/>
    </row>
    <row r="9" spans="1:12" ht="12.75">
      <c r="A9" s="36"/>
      <c r="B9" s="45"/>
      <c r="C9" s="19"/>
      <c r="D9" s="7"/>
      <c r="E9" s="7"/>
      <c r="F9" s="7"/>
      <c r="G9" s="7"/>
      <c r="H9" s="7"/>
      <c r="I9" s="7"/>
      <c r="J9" s="20"/>
      <c r="K9" s="43"/>
      <c r="L9" s="35"/>
    </row>
    <row r="10" spans="1:12" ht="12.75">
      <c r="A10" s="36"/>
      <c r="B10" s="45"/>
      <c r="C10" s="19"/>
      <c r="D10" s="7"/>
      <c r="E10" s="7"/>
      <c r="F10" s="7"/>
      <c r="G10" s="7"/>
      <c r="H10" s="7"/>
      <c r="I10" s="7"/>
      <c r="J10" s="20"/>
      <c r="K10" s="43"/>
      <c r="L10" s="35"/>
    </row>
    <row r="11" spans="1:12" ht="12.75">
      <c r="A11" s="36"/>
      <c r="B11" s="45"/>
      <c r="C11" s="19"/>
      <c r="D11" s="7"/>
      <c r="E11" s="7"/>
      <c r="F11" s="7"/>
      <c r="G11" s="7"/>
      <c r="H11" s="7"/>
      <c r="I11" s="7"/>
      <c r="J11" s="20"/>
      <c r="K11" s="43"/>
      <c r="L11" s="35"/>
    </row>
    <row r="12" spans="1:12" ht="12.75">
      <c r="A12" s="36"/>
      <c r="B12" s="45"/>
      <c r="C12" s="19"/>
      <c r="D12" s="7"/>
      <c r="E12" s="7"/>
      <c r="F12" s="7"/>
      <c r="G12" s="7"/>
      <c r="H12" s="7"/>
      <c r="I12" s="7"/>
      <c r="J12" s="20"/>
      <c r="K12" s="43"/>
      <c r="L12" s="35"/>
    </row>
    <row r="13" spans="1:12" ht="12.75">
      <c r="A13" s="36"/>
      <c r="B13" s="45"/>
      <c r="C13" s="19"/>
      <c r="D13" s="7"/>
      <c r="E13" s="7"/>
      <c r="F13" s="7"/>
      <c r="G13" s="7"/>
      <c r="H13" s="7"/>
      <c r="I13" s="7"/>
      <c r="J13" s="20"/>
      <c r="K13" s="43"/>
      <c r="L13" s="35"/>
    </row>
    <row r="14" spans="1:12" ht="12.75">
      <c r="A14" s="36"/>
      <c r="B14" s="45"/>
      <c r="C14" s="19"/>
      <c r="D14" s="7"/>
      <c r="E14" s="7"/>
      <c r="F14" s="7"/>
      <c r="G14" s="7"/>
      <c r="H14" s="7"/>
      <c r="I14" s="7"/>
      <c r="J14" s="20"/>
      <c r="K14" s="43"/>
      <c r="L14" s="35"/>
    </row>
    <row r="15" spans="1:12" ht="12.75">
      <c r="A15" s="36"/>
      <c r="B15" s="45"/>
      <c r="C15" s="19"/>
      <c r="D15" s="7"/>
      <c r="E15" s="7"/>
      <c r="F15" s="7"/>
      <c r="G15" s="7"/>
      <c r="H15" s="7"/>
      <c r="I15" s="7"/>
      <c r="J15" s="20"/>
      <c r="K15" s="43"/>
      <c r="L15" s="35"/>
    </row>
    <row r="16" spans="1:12" ht="9" customHeight="1">
      <c r="A16" s="36"/>
      <c r="B16" s="45"/>
      <c r="C16" s="24"/>
      <c r="D16" s="8"/>
      <c r="E16" s="8"/>
      <c r="F16" s="8"/>
      <c r="G16" s="8"/>
      <c r="H16" s="8"/>
      <c r="I16" s="8"/>
      <c r="J16" s="25"/>
      <c r="K16" s="43"/>
      <c r="L16" s="35"/>
    </row>
    <row r="17" spans="1:12" ht="93" customHeight="1">
      <c r="A17" s="36"/>
      <c r="B17" s="45"/>
      <c r="C17" s="224" t="s">
        <v>154</v>
      </c>
      <c r="D17" s="225"/>
      <c r="E17" s="225"/>
      <c r="F17" s="225"/>
      <c r="G17" s="225"/>
      <c r="H17" s="225"/>
      <c r="I17" s="225"/>
      <c r="J17" s="226"/>
      <c r="K17" s="43"/>
      <c r="L17" s="35"/>
    </row>
    <row r="18" spans="1:12" ht="23.25" customHeight="1">
      <c r="A18" s="36"/>
      <c r="B18" s="45"/>
      <c r="C18" s="227"/>
      <c r="D18" s="228"/>
      <c r="E18" s="228"/>
      <c r="F18" s="228"/>
      <c r="G18" s="228"/>
      <c r="H18" s="228"/>
      <c r="I18" s="228"/>
      <c r="J18" s="229"/>
      <c r="K18" s="43"/>
      <c r="L18" s="35"/>
    </row>
    <row r="19" spans="1:12" ht="12.75" customHeight="1">
      <c r="A19" s="36"/>
      <c r="B19" s="45"/>
      <c r="C19" s="26"/>
      <c r="D19" s="9"/>
      <c r="E19" s="9"/>
      <c r="F19" s="9"/>
      <c r="G19" s="9"/>
      <c r="H19" s="9"/>
      <c r="I19" s="9"/>
      <c r="J19" s="27"/>
      <c r="K19" s="43"/>
      <c r="L19" s="35"/>
    </row>
    <row r="20" spans="1:12" ht="12.75" customHeight="1">
      <c r="A20" s="36"/>
      <c r="B20" s="45"/>
      <c r="C20" s="26"/>
      <c r="D20" s="9"/>
      <c r="E20" s="9"/>
      <c r="F20" s="9"/>
      <c r="G20" s="9"/>
      <c r="H20" s="9"/>
      <c r="I20" s="9"/>
      <c r="J20" s="27"/>
      <c r="K20" s="43"/>
      <c r="L20" s="35"/>
    </row>
    <row r="21" spans="1:12" ht="12.75" customHeight="1">
      <c r="A21" s="36"/>
      <c r="B21" s="45"/>
      <c r="C21" s="26"/>
      <c r="D21" s="9"/>
      <c r="E21" s="9"/>
      <c r="F21" s="9"/>
      <c r="G21" s="9"/>
      <c r="H21" s="9"/>
      <c r="I21" s="9"/>
      <c r="J21" s="27"/>
      <c r="K21" s="43"/>
      <c r="L21" s="35"/>
    </row>
    <row r="22" spans="1:12" ht="12.75" customHeight="1">
      <c r="A22" s="36"/>
      <c r="B22" s="45"/>
      <c r="C22" s="26"/>
      <c r="D22" s="9"/>
      <c r="E22" s="9"/>
      <c r="F22" s="9"/>
      <c r="G22" s="9"/>
      <c r="H22" s="9"/>
      <c r="I22" s="9"/>
      <c r="J22" s="27"/>
      <c r="K22" s="43"/>
      <c r="L22" s="35"/>
    </row>
    <row r="23" spans="1:12" ht="27" customHeight="1">
      <c r="A23" s="36"/>
      <c r="B23" s="45"/>
      <c r="C23" s="215" t="s">
        <v>23</v>
      </c>
      <c r="D23" s="216"/>
      <c r="E23" s="216"/>
      <c r="F23" s="216"/>
      <c r="G23" s="216"/>
      <c r="H23" s="216"/>
      <c r="I23" s="216"/>
      <c r="J23" s="217"/>
      <c r="K23" s="43"/>
      <c r="L23" s="35"/>
    </row>
    <row r="24" spans="1:12" ht="12.75">
      <c r="A24" s="36"/>
      <c r="B24" s="45"/>
      <c r="C24" s="19"/>
      <c r="D24" s="7"/>
      <c r="E24" s="7"/>
      <c r="F24" s="7"/>
      <c r="G24" s="7"/>
      <c r="H24" s="7"/>
      <c r="I24" s="7"/>
      <c r="J24" s="20"/>
      <c r="K24" s="43"/>
      <c r="L24" s="35"/>
    </row>
    <row r="25" spans="1:12" ht="12.75">
      <c r="A25" s="36"/>
      <c r="B25" s="45"/>
      <c r="C25" s="19"/>
      <c r="D25" s="7"/>
      <c r="E25" s="7"/>
      <c r="F25" s="7"/>
      <c r="G25" s="7"/>
      <c r="H25" s="7"/>
      <c r="I25" s="7"/>
      <c r="J25" s="20"/>
      <c r="K25" s="43"/>
      <c r="L25" s="35"/>
    </row>
    <row r="26" spans="1:12" ht="12.75">
      <c r="A26" s="36"/>
      <c r="B26" s="45"/>
      <c r="C26" s="19"/>
      <c r="D26" s="7"/>
      <c r="E26" s="7"/>
      <c r="F26" s="7"/>
      <c r="G26" s="7"/>
      <c r="H26" s="7"/>
      <c r="I26" s="7"/>
      <c r="J26" s="20"/>
      <c r="K26" s="43"/>
      <c r="L26" s="35"/>
    </row>
    <row r="27" spans="1:12" ht="12.75">
      <c r="A27" s="36"/>
      <c r="B27" s="45"/>
      <c r="C27" s="19"/>
      <c r="D27" s="7"/>
      <c r="E27" s="7"/>
      <c r="F27" s="7"/>
      <c r="G27" s="7"/>
      <c r="H27" s="7"/>
      <c r="I27" s="7"/>
      <c r="J27" s="20"/>
      <c r="K27" s="43"/>
      <c r="L27" s="35"/>
    </row>
    <row r="28" spans="1:12" ht="12.75">
      <c r="A28" s="36"/>
      <c r="B28" s="45"/>
      <c r="C28" s="19"/>
      <c r="D28" s="7"/>
      <c r="E28" s="7"/>
      <c r="F28" s="7"/>
      <c r="G28" s="7"/>
      <c r="H28" s="7"/>
      <c r="I28" s="7"/>
      <c r="J28" s="20"/>
      <c r="K28" s="43"/>
      <c r="L28" s="35"/>
    </row>
    <row r="29" spans="1:12" ht="12.75">
      <c r="A29" s="36"/>
      <c r="B29" s="45"/>
      <c r="C29" s="19"/>
      <c r="D29" s="7"/>
      <c r="E29" s="7"/>
      <c r="F29" s="7"/>
      <c r="G29" s="7"/>
      <c r="H29" s="7"/>
      <c r="I29" s="7"/>
      <c r="J29" s="20"/>
      <c r="K29" s="43"/>
      <c r="L29" s="35"/>
    </row>
    <row r="30" spans="1:12" ht="12.75">
      <c r="A30" s="36"/>
      <c r="B30" s="45"/>
      <c r="C30" s="19"/>
      <c r="D30" s="7"/>
      <c r="E30" s="7"/>
      <c r="F30" s="7"/>
      <c r="G30" s="7"/>
      <c r="H30" s="7"/>
      <c r="I30" s="7"/>
      <c r="J30" s="20"/>
      <c r="K30" s="43"/>
      <c r="L30" s="35"/>
    </row>
    <row r="31" spans="1:12" ht="12.75">
      <c r="A31" s="36"/>
      <c r="B31" s="45"/>
      <c r="C31" s="19"/>
      <c r="D31" s="7"/>
      <c r="E31" s="7"/>
      <c r="F31" s="7"/>
      <c r="G31" s="7"/>
      <c r="H31" s="7"/>
      <c r="I31" s="7"/>
      <c r="J31" s="20"/>
      <c r="K31" s="43"/>
      <c r="L31" s="35"/>
    </row>
    <row r="32" spans="1:12" ht="12.75">
      <c r="A32" s="36"/>
      <c r="B32" s="45"/>
      <c r="C32" s="19"/>
      <c r="D32" s="7"/>
      <c r="E32" s="7"/>
      <c r="F32" s="7"/>
      <c r="G32" s="7"/>
      <c r="H32" s="7"/>
      <c r="I32" s="7"/>
      <c r="J32" s="20"/>
      <c r="K32" s="43"/>
      <c r="L32" s="35"/>
    </row>
    <row r="33" spans="1:12" ht="12.75">
      <c r="A33" s="36"/>
      <c r="B33" s="45"/>
      <c r="C33" s="19"/>
      <c r="D33" s="7"/>
      <c r="E33" s="7"/>
      <c r="F33" s="7"/>
      <c r="G33" s="7"/>
      <c r="H33" s="7"/>
      <c r="I33" s="7"/>
      <c r="J33" s="20"/>
      <c r="K33" s="43"/>
      <c r="L33" s="35"/>
    </row>
    <row r="34" spans="1:12" ht="12.75">
      <c r="A34" s="36"/>
      <c r="B34" s="45"/>
      <c r="C34" s="19"/>
      <c r="D34" s="7"/>
      <c r="E34" s="7"/>
      <c r="F34" s="7"/>
      <c r="G34" s="7"/>
      <c r="H34" s="7"/>
      <c r="I34" s="7"/>
      <c r="J34" s="20"/>
      <c r="K34" s="43"/>
      <c r="L34" s="35"/>
    </row>
    <row r="35" spans="1:12" ht="12.75">
      <c r="A35" s="36"/>
      <c r="B35" s="45"/>
      <c r="C35" s="19"/>
      <c r="D35" s="7"/>
      <c r="E35" s="7"/>
      <c r="F35" s="7"/>
      <c r="G35" s="7"/>
      <c r="H35" s="7"/>
      <c r="I35" s="7"/>
      <c r="J35" s="20"/>
      <c r="K35" s="43"/>
      <c r="L35" s="35"/>
    </row>
    <row r="36" spans="1:12" ht="12.75">
      <c r="A36" s="36"/>
      <c r="B36" s="45"/>
      <c r="C36" s="19"/>
      <c r="D36" s="7"/>
      <c r="E36" s="7"/>
      <c r="F36" s="7"/>
      <c r="G36" s="7"/>
      <c r="H36" s="7"/>
      <c r="I36" s="7"/>
      <c r="J36" s="20"/>
      <c r="K36" s="43"/>
      <c r="L36" s="35"/>
    </row>
    <row r="37" spans="1:12" ht="12.75">
      <c r="A37" s="36"/>
      <c r="B37" s="45"/>
      <c r="C37" s="19"/>
      <c r="D37" s="7"/>
      <c r="E37" s="7"/>
      <c r="F37" s="7"/>
      <c r="G37" s="7"/>
      <c r="H37" s="7"/>
      <c r="I37" s="7"/>
      <c r="J37" s="20"/>
      <c r="K37" s="43"/>
      <c r="L37" s="35"/>
    </row>
    <row r="38" spans="1:12" ht="12.75">
      <c r="A38" s="36"/>
      <c r="B38" s="45"/>
      <c r="C38" s="19"/>
      <c r="D38" s="7"/>
      <c r="E38" s="7"/>
      <c r="F38" s="7"/>
      <c r="G38" s="7"/>
      <c r="H38" s="7"/>
      <c r="I38" s="7"/>
      <c r="J38" s="20"/>
      <c r="K38" s="43"/>
      <c r="L38" s="35"/>
    </row>
    <row r="39" spans="1:12" ht="12.75">
      <c r="A39" s="36"/>
      <c r="B39" s="45"/>
      <c r="C39" s="19"/>
      <c r="D39" s="7"/>
      <c r="E39" s="7"/>
      <c r="F39" s="7"/>
      <c r="G39" s="7"/>
      <c r="H39" s="7"/>
      <c r="I39" s="7"/>
      <c r="J39" s="20"/>
      <c r="K39" s="43"/>
      <c r="L39" s="35"/>
    </row>
    <row r="40" spans="1:12" ht="12.75">
      <c r="A40" s="36"/>
      <c r="B40" s="45"/>
      <c r="C40" s="19"/>
      <c r="D40" s="7"/>
      <c r="E40" s="7"/>
      <c r="F40" s="7"/>
      <c r="G40" s="7"/>
      <c r="H40" s="7"/>
      <c r="I40" s="7"/>
      <c r="J40" s="20"/>
      <c r="K40" s="43"/>
      <c r="L40" s="35"/>
    </row>
    <row r="41" spans="1:12" ht="12.75">
      <c r="A41" s="36"/>
      <c r="B41" s="45"/>
      <c r="C41" s="19"/>
      <c r="D41" s="7"/>
      <c r="E41" s="7"/>
      <c r="F41" s="7"/>
      <c r="G41" s="7"/>
      <c r="H41" s="7"/>
      <c r="I41" s="7"/>
      <c r="J41" s="20"/>
      <c r="K41" s="43"/>
      <c r="L41" s="35"/>
    </row>
    <row r="42" spans="1:12" ht="12.75">
      <c r="A42" s="36"/>
      <c r="B42" s="45"/>
      <c r="C42" s="19"/>
      <c r="D42" s="7"/>
      <c r="E42" s="7"/>
      <c r="F42" s="7"/>
      <c r="G42" s="7"/>
      <c r="H42" s="7"/>
      <c r="I42" s="7"/>
      <c r="J42" s="20"/>
      <c r="K42" s="43"/>
      <c r="L42" s="35"/>
    </row>
    <row r="43" spans="1:12" ht="12.75">
      <c r="A43" s="36"/>
      <c r="B43" s="45"/>
      <c r="C43" s="19"/>
      <c r="D43" s="7"/>
      <c r="E43" s="7"/>
      <c r="F43" s="7"/>
      <c r="G43" s="7"/>
      <c r="H43" s="7"/>
      <c r="I43" s="7"/>
      <c r="J43" s="20"/>
      <c r="K43" s="43"/>
      <c r="L43" s="35"/>
    </row>
    <row r="44" spans="1:12" ht="12.75">
      <c r="A44" s="36"/>
      <c r="B44" s="45"/>
      <c r="C44" s="19"/>
      <c r="D44" s="7"/>
      <c r="E44" s="7"/>
      <c r="F44" s="7"/>
      <c r="G44" s="7"/>
      <c r="H44" s="7"/>
      <c r="I44" s="7"/>
      <c r="J44" s="20"/>
      <c r="K44" s="43"/>
      <c r="L44" s="35"/>
    </row>
    <row r="45" spans="1:12" ht="12.75">
      <c r="A45" s="36"/>
      <c r="B45" s="45"/>
      <c r="C45" s="19"/>
      <c r="D45" s="230" t="s">
        <v>142</v>
      </c>
      <c r="E45" s="230"/>
      <c r="F45" s="230"/>
      <c r="G45" s="230"/>
      <c r="H45" s="230"/>
      <c r="I45" s="230"/>
      <c r="J45" s="20"/>
      <c r="K45" s="43"/>
      <c r="L45" s="35"/>
    </row>
    <row r="46" spans="1:12" ht="12.75">
      <c r="A46" s="36"/>
      <c r="B46" s="45"/>
      <c r="C46" s="19"/>
      <c r="D46" s="7"/>
      <c r="E46" s="7"/>
      <c r="F46" s="7"/>
      <c r="G46" s="7"/>
      <c r="H46" s="7"/>
      <c r="I46" s="7"/>
      <c r="J46" s="20"/>
      <c r="K46" s="43"/>
      <c r="L46" s="35"/>
    </row>
    <row r="47" spans="1:12" ht="12.75">
      <c r="A47" s="36"/>
      <c r="B47" s="45"/>
      <c r="C47" s="19"/>
      <c r="D47" s="7"/>
      <c r="E47" s="7"/>
      <c r="F47" s="7"/>
      <c r="G47" s="7"/>
      <c r="H47" s="7"/>
      <c r="I47" s="7"/>
      <c r="J47" s="20"/>
      <c r="K47" s="43"/>
      <c r="L47" s="35"/>
    </row>
    <row r="48" spans="1:12" ht="12.75">
      <c r="A48" s="36"/>
      <c r="B48" s="45"/>
      <c r="C48" s="19"/>
      <c r="D48" s="7"/>
      <c r="E48" s="7"/>
      <c r="F48" s="7"/>
      <c r="G48" s="7"/>
      <c r="H48" s="7"/>
      <c r="I48" s="7"/>
      <c r="J48" s="20"/>
      <c r="K48" s="43"/>
      <c r="L48" s="35"/>
    </row>
    <row r="49" spans="1:12" ht="12.75">
      <c r="A49" s="36"/>
      <c r="B49" s="45"/>
      <c r="C49" s="19"/>
      <c r="D49" s="7"/>
      <c r="E49" s="7"/>
      <c r="F49" s="7"/>
      <c r="G49" s="7"/>
      <c r="H49" s="7"/>
      <c r="I49" s="7"/>
      <c r="J49" s="20"/>
      <c r="K49" s="43"/>
      <c r="L49" s="35"/>
    </row>
    <row r="50" spans="1:12" ht="12.75">
      <c r="A50" s="36"/>
      <c r="B50" s="45"/>
      <c r="C50" s="19"/>
      <c r="D50" s="7"/>
      <c r="E50" s="7"/>
      <c r="F50" s="7"/>
      <c r="G50" s="7"/>
      <c r="H50" s="7"/>
      <c r="I50" s="7"/>
      <c r="J50" s="20"/>
      <c r="K50" s="43"/>
      <c r="L50" s="35"/>
    </row>
    <row r="51" spans="1:12" ht="12.75">
      <c r="A51" s="36"/>
      <c r="B51" s="45"/>
      <c r="C51" s="19"/>
      <c r="D51" s="7"/>
      <c r="E51" s="7"/>
      <c r="F51" s="7"/>
      <c r="G51" s="7"/>
      <c r="H51" s="7"/>
      <c r="I51" s="7"/>
      <c r="J51" s="20"/>
      <c r="K51" s="43"/>
      <c r="L51" s="35"/>
    </row>
    <row r="52" spans="1:12" ht="12.75">
      <c r="A52" s="36"/>
      <c r="B52" s="45"/>
      <c r="C52" s="19"/>
      <c r="D52" s="7"/>
      <c r="E52" s="7"/>
      <c r="F52" s="7"/>
      <c r="G52" s="7"/>
      <c r="H52" s="7"/>
      <c r="I52" s="7"/>
      <c r="J52" s="20"/>
      <c r="K52" s="43"/>
      <c r="L52" s="35"/>
    </row>
    <row r="53" spans="1:12" ht="12.75">
      <c r="A53" s="36"/>
      <c r="B53" s="45"/>
      <c r="C53" s="19"/>
      <c r="D53" s="7"/>
      <c r="E53" s="7"/>
      <c r="F53" s="7"/>
      <c r="G53" s="7"/>
      <c r="H53" s="7"/>
      <c r="I53" s="7"/>
      <c r="J53" s="20"/>
      <c r="K53" s="43"/>
      <c r="L53" s="35"/>
    </row>
    <row r="54" spans="1:12" ht="21" customHeight="1">
      <c r="A54" s="36"/>
      <c r="B54" s="45"/>
      <c r="C54" s="218" t="s">
        <v>81</v>
      </c>
      <c r="D54" s="219"/>
      <c r="E54" s="219"/>
      <c r="F54" s="219"/>
      <c r="G54" s="219"/>
      <c r="H54" s="219"/>
      <c r="I54" s="219"/>
      <c r="J54" s="220"/>
      <c r="K54" s="43"/>
      <c r="L54" s="35"/>
    </row>
    <row r="55" spans="1:12" ht="14.25" customHeight="1" thickBot="1">
      <c r="A55" s="36"/>
      <c r="B55" s="45"/>
      <c r="C55" s="21"/>
      <c r="D55" s="22"/>
      <c r="E55" s="22"/>
      <c r="F55" s="22"/>
      <c r="G55" s="22"/>
      <c r="H55" s="22"/>
      <c r="I55" s="22"/>
      <c r="J55" s="23"/>
      <c r="K55" s="43"/>
      <c r="L55" s="35"/>
    </row>
    <row r="56" spans="1:12" ht="7.5" customHeight="1" thickBot="1" thickTop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9"/>
      <c r="L56" s="35"/>
    </row>
    <row r="57" spans="1:12" ht="7.5" customHeight="1" thickBot="1" thickTop="1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</row>
    <row r="58" ht="13.5" thickTop="1"/>
  </sheetData>
  <sheetProtection formatCells="0" formatColumns="0" formatRows="0" insertColumns="0" insertRows="0" insertHyperlinks="0" deleteColumns="0" deleteRows="0" sort="0" autoFilter="0" pivotTables="0"/>
  <mergeCells count="6">
    <mergeCell ref="C23:J23"/>
    <mergeCell ref="C54:J54"/>
    <mergeCell ref="C4:J4"/>
    <mergeCell ref="C17:J17"/>
    <mergeCell ref="C18:J18"/>
    <mergeCell ref="D45:I45"/>
  </mergeCells>
  <printOptions/>
  <pageMargins left="0.7086614173228347" right="0.27" top="0.2362204724409449" bottom="0.2362204724409449" header="0.2362204724409449" footer="0.23622047244094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53"/>
  <sheetViews>
    <sheetView zoomScalePageLayoutView="0" workbookViewId="0" topLeftCell="A25">
      <selection activeCell="G36" sqref="G36"/>
    </sheetView>
  </sheetViews>
  <sheetFormatPr defaultColWidth="9.140625" defaultRowHeight="12.75"/>
  <cols>
    <col min="1" max="1" width="1.57421875" style="6" customWidth="1"/>
    <col min="2" max="2" width="1.421875" style="6" customWidth="1"/>
    <col min="3" max="3" width="16.00390625" style="6" customWidth="1"/>
    <col min="4" max="4" width="9.8515625" style="6" customWidth="1"/>
    <col min="5" max="5" width="14.8515625" style="6" customWidth="1"/>
    <col min="6" max="6" width="9.140625" style="6" customWidth="1"/>
    <col min="7" max="7" width="11.28125" style="6" customWidth="1"/>
    <col min="8" max="9" width="9.140625" style="6" customWidth="1"/>
    <col min="10" max="10" width="8.57421875" style="6" customWidth="1"/>
    <col min="11" max="11" width="1.421875" style="6" customWidth="1"/>
    <col min="12" max="12" width="1.57421875" style="6" customWidth="1"/>
    <col min="13" max="16384" width="9.140625" style="6" customWidth="1"/>
  </cols>
  <sheetData>
    <row r="1" spans="1:12" ht="7.5" customHeight="1" thickBot="1" thickTop="1">
      <c r="A1" s="44"/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7.5" customHeight="1" thickBot="1" thickTop="1">
      <c r="A2" s="36"/>
      <c r="B2" s="32"/>
      <c r="C2" s="33"/>
      <c r="D2" s="33"/>
      <c r="E2" s="33"/>
      <c r="F2" s="33"/>
      <c r="G2" s="33"/>
      <c r="H2" s="33"/>
      <c r="I2" s="33"/>
      <c r="J2" s="33"/>
      <c r="K2" s="34"/>
      <c r="L2" s="35"/>
    </row>
    <row r="3" spans="1:12" ht="13.5" thickTop="1">
      <c r="A3" s="36"/>
      <c r="B3" s="45"/>
      <c r="C3" s="16"/>
      <c r="D3" s="17"/>
      <c r="E3" s="17"/>
      <c r="F3" s="17"/>
      <c r="G3" s="17"/>
      <c r="H3" s="17"/>
      <c r="I3" s="17"/>
      <c r="J3" s="18"/>
      <c r="K3" s="43"/>
      <c r="L3" s="35"/>
    </row>
    <row r="4" spans="1:12" ht="20.25" customHeight="1">
      <c r="A4" s="36"/>
      <c r="B4" s="45"/>
      <c r="C4" s="235"/>
      <c r="D4" s="236"/>
      <c r="E4" s="236"/>
      <c r="F4" s="236"/>
      <c r="G4" s="236"/>
      <c r="H4" s="236"/>
      <c r="I4" s="236"/>
      <c r="J4" s="237"/>
      <c r="K4" s="43"/>
      <c r="L4" s="35"/>
    </row>
    <row r="5" spans="1:12" ht="12.75">
      <c r="A5" s="36"/>
      <c r="B5" s="45"/>
      <c r="C5" s="19"/>
      <c r="D5" s="7"/>
      <c r="E5" s="7"/>
      <c r="F5" s="7"/>
      <c r="G5" s="7"/>
      <c r="H5" s="7"/>
      <c r="I5" s="7"/>
      <c r="J5" s="20"/>
      <c r="K5" s="43"/>
      <c r="L5" s="35"/>
    </row>
    <row r="6" spans="1:12" ht="17.25" customHeight="1">
      <c r="A6" s="36"/>
      <c r="B6" s="45"/>
      <c r="C6" s="19"/>
      <c r="D6" s="7"/>
      <c r="E6" s="7"/>
      <c r="F6" s="7"/>
      <c r="G6" s="7"/>
      <c r="H6" s="7"/>
      <c r="I6" s="7"/>
      <c r="J6" s="20"/>
      <c r="K6" s="43"/>
      <c r="L6" s="35"/>
    </row>
    <row r="7" spans="1:12" ht="12.75">
      <c r="A7" s="36"/>
      <c r="B7" s="45"/>
      <c r="C7" s="19"/>
      <c r="D7" s="7"/>
      <c r="E7" s="7"/>
      <c r="F7" s="7"/>
      <c r="G7" s="7"/>
      <c r="H7" s="7"/>
      <c r="I7" s="7"/>
      <c r="J7" s="20"/>
      <c r="K7" s="43"/>
      <c r="L7" s="35"/>
    </row>
    <row r="8" spans="1:12" ht="12.75">
      <c r="A8" s="36"/>
      <c r="B8" s="45"/>
      <c r="C8" s="19"/>
      <c r="D8" s="7"/>
      <c r="E8" s="7"/>
      <c r="F8" s="7"/>
      <c r="G8" s="7"/>
      <c r="H8" s="7"/>
      <c r="I8" s="7"/>
      <c r="J8" s="20"/>
      <c r="K8" s="43"/>
      <c r="L8" s="35"/>
    </row>
    <row r="9" spans="1:12" ht="12.75">
      <c r="A9" s="36"/>
      <c r="B9" s="45"/>
      <c r="C9" s="19"/>
      <c r="D9" s="7"/>
      <c r="E9" s="7"/>
      <c r="F9" s="7"/>
      <c r="G9" s="7"/>
      <c r="H9" s="7"/>
      <c r="I9" s="7"/>
      <c r="J9" s="20"/>
      <c r="K9" s="43"/>
      <c r="L9" s="35"/>
    </row>
    <row r="10" spans="1:12" ht="12.75">
      <c r="A10" s="36"/>
      <c r="B10" s="45"/>
      <c r="C10" s="19"/>
      <c r="D10" s="7"/>
      <c r="E10" s="7"/>
      <c r="F10" s="7"/>
      <c r="G10" s="7"/>
      <c r="H10" s="7"/>
      <c r="I10" s="7"/>
      <c r="J10" s="20"/>
      <c r="K10" s="43"/>
      <c r="L10" s="35"/>
    </row>
    <row r="11" spans="1:12" ht="12.75">
      <c r="A11" s="36"/>
      <c r="B11" s="45"/>
      <c r="C11" s="19"/>
      <c r="D11" s="7"/>
      <c r="E11" s="7"/>
      <c r="F11" s="7"/>
      <c r="G11" s="7"/>
      <c r="H11" s="7"/>
      <c r="I11" s="7"/>
      <c r="J11" s="20"/>
      <c r="K11" s="43"/>
      <c r="L11" s="35"/>
    </row>
    <row r="12" spans="1:12" ht="12.75">
      <c r="A12" s="36"/>
      <c r="B12" s="45"/>
      <c r="C12" s="19"/>
      <c r="D12" s="7"/>
      <c r="E12" s="7"/>
      <c r="F12" s="7"/>
      <c r="G12" s="7"/>
      <c r="H12" s="7"/>
      <c r="I12" s="7"/>
      <c r="J12" s="20"/>
      <c r="K12" s="43"/>
      <c r="L12" s="35"/>
    </row>
    <row r="13" spans="1:12" ht="12.75">
      <c r="A13" s="36"/>
      <c r="B13" s="45"/>
      <c r="C13" s="19"/>
      <c r="D13" s="7"/>
      <c r="E13" s="7"/>
      <c r="F13" s="7"/>
      <c r="G13" s="7"/>
      <c r="H13" s="7"/>
      <c r="I13" s="7"/>
      <c r="J13" s="20"/>
      <c r="K13" s="43"/>
      <c r="L13" s="35"/>
    </row>
    <row r="14" spans="1:12" ht="102.75" customHeight="1">
      <c r="A14" s="36"/>
      <c r="B14" s="45"/>
      <c r="C14" s="242" t="str">
        <f>1!C17:J17</f>
        <v>dRvani, Temur futkaraZe, skolasTan rk/betonis sayrdeni kedlis mowyoba</v>
      </c>
      <c r="D14" s="243"/>
      <c r="E14" s="243"/>
      <c r="F14" s="243"/>
      <c r="G14" s="243"/>
      <c r="H14" s="243"/>
      <c r="I14" s="243"/>
      <c r="J14" s="244"/>
      <c r="K14" s="43"/>
      <c r="L14" s="35"/>
    </row>
    <row r="15" spans="1:12" ht="27" customHeight="1">
      <c r="A15" s="36"/>
      <c r="B15" s="45"/>
      <c r="C15" s="245"/>
      <c r="D15" s="246"/>
      <c r="E15" s="246"/>
      <c r="F15" s="246"/>
      <c r="G15" s="246"/>
      <c r="H15" s="246"/>
      <c r="I15" s="246"/>
      <c r="J15" s="247"/>
      <c r="K15" s="43"/>
      <c r="L15" s="35"/>
    </row>
    <row r="16" spans="1:12" ht="16.5" customHeight="1">
      <c r="A16" s="36"/>
      <c r="B16" s="45"/>
      <c r="C16" s="64"/>
      <c r="D16" s="65"/>
      <c r="E16" s="65"/>
      <c r="F16" s="65"/>
      <c r="G16" s="65"/>
      <c r="H16" s="65"/>
      <c r="I16" s="65"/>
      <c r="J16" s="66"/>
      <c r="K16" s="43"/>
      <c r="L16" s="35"/>
    </row>
    <row r="17" spans="1:12" ht="16.5" customHeight="1">
      <c r="A17" s="36"/>
      <c r="B17" s="45"/>
      <c r="C17" s="64"/>
      <c r="D17" s="65"/>
      <c r="E17" s="65"/>
      <c r="F17" s="65"/>
      <c r="G17" s="65"/>
      <c r="H17" s="65"/>
      <c r="I17" s="65"/>
      <c r="J17" s="66"/>
      <c r="K17" s="43"/>
      <c r="L17" s="35"/>
    </row>
    <row r="18" spans="1:12" ht="18.75" customHeight="1">
      <c r="A18" s="36"/>
      <c r="B18" s="45"/>
      <c r="C18" s="26"/>
      <c r="D18" s="9"/>
      <c r="E18" s="9"/>
      <c r="F18" s="9"/>
      <c r="G18" s="9"/>
      <c r="H18" s="9"/>
      <c r="I18" s="9"/>
      <c r="J18" s="27"/>
      <c r="K18" s="43"/>
      <c r="L18" s="35"/>
    </row>
    <row r="19" spans="1:12" ht="22.5" customHeight="1">
      <c r="A19" s="36"/>
      <c r="B19" s="45"/>
      <c r="C19" s="218" t="s">
        <v>23</v>
      </c>
      <c r="D19" s="219"/>
      <c r="E19" s="219"/>
      <c r="F19" s="219"/>
      <c r="G19" s="219"/>
      <c r="H19" s="219"/>
      <c r="I19" s="219"/>
      <c r="J19" s="220"/>
      <c r="K19" s="43"/>
      <c r="L19" s="35"/>
    </row>
    <row r="20" spans="1:17" ht="12.75">
      <c r="A20" s="36"/>
      <c r="B20" s="45"/>
      <c r="C20" s="19"/>
      <c r="D20" s="7"/>
      <c r="E20" s="7"/>
      <c r="F20" s="7"/>
      <c r="G20" s="7"/>
      <c r="H20" s="7"/>
      <c r="I20" s="7"/>
      <c r="J20" s="20"/>
      <c r="K20" s="43"/>
      <c r="L20" s="35"/>
      <c r="Q20" s="15"/>
    </row>
    <row r="21" spans="1:17" ht="12.75">
      <c r="A21" s="36"/>
      <c r="B21" s="45"/>
      <c r="C21" s="19"/>
      <c r="D21" s="7"/>
      <c r="E21" s="7"/>
      <c r="F21" s="7"/>
      <c r="G21" s="7"/>
      <c r="H21" s="7"/>
      <c r="I21" s="7"/>
      <c r="J21" s="20"/>
      <c r="K21" s="43"/>
      <c r="L21" s="35"/>
      <c r="Q21" s="15"/>
    </row>
    <row r="22" spans="1:17" ht="12.75">
      <c r="A22" s="36"/>
      <c r="B22" s="45"/>
      <c r="C22" s="19"/>
      <c r="D22" s="7"/>
      <c r="E22" s="7"/>
      <c r="F22" s="7"/>
      <c r="G22" s="7"/>
      <c r="H22" s="7"/>
      <c r="I22" s="7"/>
      <c r="J22" s="20"/>
      <c r="K22" s="43"/>
      <c r="L22" s="35"/>
      <c r="Q22" s="15"/>
    </row>
    <row r="23" spans="1:12" ht="12.75">
      <c r="A23" s="36"/>
      <c r="B23" s="45"/>
      <c r="C23" s="19"/>
      <c r="D23" s="7"/>
      <c r="E23" s="7"/>
      <c r="F23" s="7"/>
      <c r="G23" s="7"/>
      <c r="H23" s="7"/>
      <c r="I23" s="7"/>
      <c r="J23" s="20"/>
      <c r="K23" s="43"/>
      <c r="L23" s="35"/>
    </row>
    <row r="24" spans="1:12" ht="12.75">
      <c r="A24" s="36"/>
      <c r="B24" s="45"/>
      <c r="C24" s="19"/>
      <c r="D24" s="7"/>
      <c r="E24" s="7"/>
      <c r="F24" s="7"/>
      <c r="G24" s="7"/>
      <c r="H24" s="7"/>
      <c r="I24" s="7"/>
      <c r="J24" s="20"/>
      <c r="K24" s="43"/>
      <c r="L24" s="35"/>
    </row>
    <row r="25" spans="1:12" ht="18.75" customHeight="1">
      <c r="A25" s="36"/>
      <c r="B25" s="45"/>
      <c r="C25" s="60" t="s">
        <v>24</v>
      </c>
      <c r="D25" s="240" t="s">
        <v>66</v>
      </c>
      <c r="E25" s="240"/>
      <c r="F25" s="240"/>
      <c r="G25" s="240"/>
      <c r="H25" s="240"/>
      <c r="I25" s="240"/>
      <c r="J25" s="241"/>
      <c r="K25" s="43"/>
      <c r="L25" s="35"/>
    </row>
    <row r="26" spans="1:12" ht="8.25" customHeight="1">
      <c r="A26" s="36"/>
      <c r="B26" s="45"/>
      <c r="C26" s="60"/>
      <c r="D26" s="62"/>
      <c r="E26" s="62"/>
      <c r="F26" s="62"/>
      <c r="G26" s="62"/>
      <c r="H26" s="62"/>
      <c r="I26" s="62"/>
      <c r="J26" s="63"/>
      <c r="K26" s="43"/>
      <c r="L26" s="35"/>
    </row>
    <row r="27" spans="1:12" ht="12.75">
      <c r="A27" s="36"/>
      <c r="B27" s="45"/>
      <c r="C27" s="19"/>
      <c r="D27" s="7"/>
      <c r="E27" s="7"/>
      <c r="F27" s="7"/>
      <c r="G27" s="7"/>
      <c r="H27" s="7"/>
      <c r="I27" s="7"/>
      <c r="J27" s="20"/>
      <c r="K27" s="43"/>
      <c r="L27" s="35"/>
    </row>
    <row r="28" spans="1:12" ht="12.75">
      <c r="A28" s="36"/>
      <c r="B28" s="45"/>
      <c r="C28" s="19"/>
      <c r="D28" s="7"/>
      <c r="E28" s="7"/>
      <c r="F28" s="7"/>
      <c r="G28" s="7"/>
      <c r="H28" s="7"/>
      <c r="I28" s="7"/>
      <c r="J28" s="20"/>
      <c r="K28" s="43"/>
      <c r="L28" s="35"/>
    </row>
    <row r="29" spans="1:12" ht="15.75">
      <c r="A29" s="36"/>
      <c r="B29" s="45"/>
      <c r="C29" s="238" t="s">
        <v>5</v>
      </c>
      <c r="D29" s="239"/>
      <c r="E29" s="239"/>
      <c r="F29" s="239"/>
      <c r="G29" s="59">
        <f>'ნაკრები '!H20</f>
        <v>1</v>
      </c>
      <c r="H29" s="57" t="s">
        <v>22</v>
      </c>
      <c r="I29" s="57"/>
      <c r="J29" s="58"/>
      <c r="K29" s="43"/>
      <c r="L29" s="35"/>
    </row>
    <row r="30" spans="1:12" ht="12.75">
      <c r="A30" s="36"/>
      <c r="B30" s="45"/>
      <c r="C30" s="19"/>
      <c r="D30" s="7"/>
      <c r="E30" s="7"/>
      <c r="F30" s="7"/>
      <c r="G30" s="7"/>
      <c r="H30" s="7"/>
      <c r="I30" s="7"/>
      <c r="J30" s="20"/>
      <c r="K30" s="43"/>
      <c r="L30" s="35"/>
    </row>
    <row r="31" spans="1:12" ht="12.75">
      <c r="A31" s="36"/>
      <c r="B31" s="45"/>
      <c r="C31" s="19"/>
      <c r="D31" s="7"/>
      <c r="E31" s="7"/>
      <c r="F31" s="7"/>
      <c r="G31" s="7"/>
      <c r="H31" s="7"/>
      <c r="I31" s="7"/>
      <c r="J31" s="20"/>
      <c r="K31" s="43"/>
      <c r="L31" s="35"/>
    </row>
    <row r="32" spans="1:12" ht="8.25" customHeight="1">
      <c r="A32" s="36"/>
      <c r="B32" s="45"/>
      <c r="C32" s="19"/>
      <c r="D32" s="7"/>
      <c r="E32" s="7"/>
      <c r="F32" s="7"/>
      <c r="G32" s="7"/>
      <c r="H32" s="7"/>
      <c r="I32" s="7"/>
      <c r="J32" s="20"/>
      <c r="K32" s="43"/>
      <c r="L32" s="35"/>
    </row>
    <row r="33" spans="1:12" ht="12.75">
      <c r="A33" s="36"/>
      <c r="B33" s="45"/>
      <c r="C33" s="19"/>
      <c r="D33" s="7"/>
      <c r="E33" s="7"/>
      <c r="F33" s="7"/>
      <c r="G33" s="7"/>
      <c r="H33" s="7"/>
      <c r="I33" s="7"/>
      <c r="J33" s="20"/>
      <c r="K33" s="43"/>
      <c r="L33" s="35"/>
    </row>
    <row r="34" spans="1:12" ht="12.75">
      <c r="A34" s="36"/>
      <c r="B34" s="45"/>
      <c r="C34" s="19"/>
      <c r="D34" s="7"/>
      <c r="E34" s="7"/>
      <c r="F34" s="7"/>
      <c r="G34" s="7"/>
      <c r="H34" s="7"/>
      <c r="I34" s="7"/>
      <c r="J34" s="20"/>
      <c r="K34" s="43"/>
      <c r="L34" s="35"/>
    </row>
    <row r="35" spans="1:12" ht="24.75" customHeight="1">
      <c r="A35" s="36"/>
      <c r="B35" s="45"/>
      <c r="C35" s="231" t="s">
        <v>141</v>
      </c>
      <c r="D35" s="232"/>
      <c r="E35" s="232"/>
      <c r="F35" s="232"/>
      <c r="G35" s="48"/>
      <c r="H35" s="234" t="s">
        <v>82</v>
      </c>
      <c r="I35" s="234"/>
      <c r="J35" s="29"/>
      <c r="K35" s="43"/>
      <c r="L35" s="35"/>
    </row>
    <row r="36" spans="1:12" ht="18" customHeight="1">
      <c r="A36" s="36"/>
      <c r="B36" s="45"/>
      <c r="C36" s="28"/>
      <c r="D36" s="50"/>
      <c r="E36" s="50"/>
      <c r="F36" s="48"/>
      <c r="G36" s="48"/>
      <c r="H36" s="49"/>
      <c r="I36" s="49"/>
      <c r="J36" s="29"/>
      <c r="K36" s="43"/>
      <c r="L36" s="35"/>
    </row>
    <row r="37" spans="1:12" ht="18.75">
      <c r="A37" s="36"/>
      <c r="B37" s="45"/>
      <c r="C37" s="28"/>
      <c r="D37" s="233"/>
      <c r="E37" s="233"/>
      <c r="F37" s="48"/>
      <c r="G37" s="48"/>
      <c r="H37" s="234"/>
      <c r="I37" s="234"/>
      <c r="J37" s="29"/>
      <c r="K37" s="43"/>
      <c r="L37" s="35"/>
    </row>
    <row r="38" spans="1:12" ht="12.75" customHeight="1">
      <c r="A38" s="36"/>
      <c r="B38" s="45"/>
      <c r="C38" s="28"/>
      <c r="D38" s="10"/>
      <c r="E38" s="10"/>
      <c r="F38" s="10"/>
      <c r="G38" s="10"/>
      <c r="H38" s="10"/>
      <c r="I38" s="10"/>
      <c r="J38" s="29"/>
      <c r="K38" s="43"/>
      <c r="L38" s="35"/>
    </row>
    <row r="39" spans="1:12" ht="12.75" customHeight="1">
      <c r="A39" s="36"/>
      <c r="B39" s="45"/>
      <c r="C39" s="28"/>
      <c r="D39" s="10"/>
      <c r="E39" s="10"/>
      <c r="F39" s="10"/>
      <c r="G39" s="10"/>
      <c r="H39" s="10"/>
      <c r="I39" s="10"/>
      <c r="J39" s="29"/>
      <c r="K39" s="43"/>
      <c r="L39" s="35"/>
    </row>
    <row r="40" spans="1:12" ht="12.75">
      <c r="A40" s="36"/>
      <c r="B40" s="45"/>
      <c r="C40" s="19"/>
      <c r="D40" s="7"/>
      <c r="E40" s="7"/>
      <c r="F40" s="7"/>
      <c r="G40" s="7"/>
      <c r="H40" s="7"/>
      <c r="I40" s="7"/>
      <c r="J40" s="20"/>
      <c r="K40" s="43"/>
      <c r="L40" s="35"/>
    </row>
    <row r="41" spans="1:12" ht="12.75">
      <c r="A41" s="36"/>
      <c r="B41" s="45"/>
      <c r="C41" s="19"/>
      <c r="D41" s="7"/>
      <c r="E41" s="7"/>
      <c r="F41" s="7"/>
      <c r="G41" s="7"/>
      <c r="H41" s="7"/>
      <c r="I41" s="7"/>
      <c r="J41" s="20"/>
      <c r="K41" s="43"/>
      <c r="L41" s="35"/>
    </row>
    <row r="42" spans="1:12" ht="12.75">
      <c r="A42" s="36"/>
      <c r="B42" s="45"/>
      <c r="C42" s="19"/>
      <c r="D42" s="7"/>
      <c r="E42" s="7"/>
      <c r="F42" s="7"/>
      <c r="G42" s="7"/>
      <c r="H42" s="7"/>
      <c r="I42" s="7"/>
      <c r="J42" s="20"/>
      <c r="K42" s="43"/>
      <c r="L42" s="35"/>
    </row>
    <row r="43" spans="1:12" ht="12.75">
      <c r="A43" s="36"/>
      <c r="B43" s="45"/>
      <c r="C43" s="19"/>
      <c r="D43" s="7"/>
      <c r="E43" s="7"/>
      <c r="F43" s="7"/>
      <c r="G43" s="7"/>
      <c r="H43" s="7"/>
      <c r="I43" s="7"/>
      <c r="J43" s="20"/>
      <c r="K43" s="43"/>
      <c r="L43" s="35"/>
    </row>
    <row r="44" spans="1:12" ht="12.75">
      <c r="A44" s="36"/>
      <c r="B44" s="45"/>
      <c r="C44" s="19"/>
      <c r="D44" s="7"/>
      <c r="E44" s="7"/>
      <c r="F44" s="7"/>
      <c r="G44" s="7"/>
      <c r="H44" s="7"/>
      <c r="I44" s="7"/>
      <c r="J44" s="20"/>
      <c r="K44" s="43"/>
      <c r="L44" s="35"/>
    </row>
    <row r="45" spans="1:12" ht="12.75">
      <c r="A45" s="36"/>
      <c r="B45" s="45"/>
      <c r="C45" s="19"/>
      <c r="D45" s="7"/>
      <c r="E45" s="7"/>
      <c r="F45" s="7"/>
      <c r="G45" s="7"/>
      <c r="H45" s="7"/>
      <c r="I45" s="7"/>
      <c r="J45" s="20"/>
      <c r="K45" s="43"/>
      <c r="L45" s="35"/>
    </row>
    <row r="46" spans="1:12" ht="12.75">
      <c r="A46" s="36"/>
      <c r="B46" s="45"/>
      <c r="C46" s="19"/>
      <c r="D46" s="7"/>
      <c r="E46" s="7"/>
      <c r="F46" s="7"/>
      <c r="G46" s="7"/>
      <c r="H46" s="7"/>
      <c r="I46" s="7"/>
      <c r="J46" s="20"/>
      <c r="K46" s="43"/>
      <c r="L46" s="35"/>
    </row>
    <row r="47" spans="1:12" ht="12.75">
      <c r="A47" s="36"/>
      <c r="B47" s="45"/>
      <c r="C47" s="19"/>
      <c r="D47" s="7"/>
      <c r="E47" s="7"/>
      <c r="F47" s="7"/>
      <c r="G47" s="7"/>
      <c r="H47" s="7"/>
      <c r="I47" s="7"/>
      <c r="J47" s="20"/>
      <c r="K47" s="43"/>
      <c r="L47" s="35"/>
    </row>
    <row r="48" spans="1:12" ht="12.75">
      <c r="A48" s="36"/>
      <c r="B48" s="45"/>
      <c r="C48" s="19"/>
      <c r="D48" s="7"/>
      <c r="E48" s="7"/>
      <c r="F48" s="7"/>
      <c r="G48" s="7"/>
      <c r="H48" s="7"/>
      <c r="I48" s="7"/>
      <c r="J48" s="20"/>
      <c r="K48" s="43"/>
      <c r="L48" s="35"/>
    </row>
    <row r="49" spans="1:12" ht="12.75">
      <c r="A49" s="36"/>
      <c r="B49" s="45"/>
      <c r="C49" s="19"/>
      <c r="D49" s="7"/>
      <c r="E49" s="7"/>
      <c r="F49" s="7"/>
      <c r="G49" s="7"/>
      <c r="H49" s="7"/>
      <c r="I49" s="7"/>
      <c r="J49" s="20"/>
      <c r="K49" s="43"/>
      <c r="L49" s="35"/>
    </row>
    <row r="50" spans="1:12" ht="21" customHeight="1">
      <c r="A50" s="36"/>
      <c r="B50" s="45"/>
      <c r="C50" s="235" t="s">
        <v>81</v>
      </c>
      <c r="D50" s="236"/>
      <c r="E50" s="236"/>
      <c r="F50" s="236"/>
      <c r="G50" s="236"/>
      <c r="H50" s="236"/>
      <c r="I50" s="236"/>
      <c r="J50" s="237"/>
      <c r="K50" s="43"/>
      <c r="L50" s="35"/>
    </row>
    <row r="51" spans="1:12" ht="14.25" customHeight="1" thickBot="1">
      <c r="A51" s="36"/>
      <c r="B51" s="45"/>
      <c r="C51" s="21"/>
      <c r="D51" s="22"/>
      <c r="E51" s="22"/>
      <c r="F51" s="22"/>
      <c r="G51" s="22"/>
      <c r="H51" s="22"/>
      <c r="I51" s="22"/>
      <c r="J51" s="23"/>
      <c r="K51" s="43"/>
      <c r="L51" s="35"/>
    </row>
    <row r="52" spans="1:12" ht="7.5" customHeight="1" thickBot="1" thickTop="1">
      <c r="A52" s="36"/>
      <c r="B52" s="37"/>
      <c r="C52" s="38"/>
      <c r="D52" s="38"/>
      <c r="E52" s="38"/>
      <c r="F52" s="38"/>
      <c r="G52" s="38"/>
      <c r="H52" s="38"/>
      <c r="I52" s="38"/>
      <c r="J52" s="38"/>
      <c r="K52" s="39"/>
      <c r="L52" s="35"/>
    </row>
    <row r="53" spans="1:12" ht="7.5" customHeight="1" thickBot="1" thickTop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2"/>
    </row>
    <row r="54" ht="13.5" thickTop="1"/>
  </sheetData>
  <sheetProtection/>
  <mergeCells count="11">
    <mergeCell ref="C15:J15"/>
    <mergeCell ref="C35:F35"/>
    <mergeCell ref="D37:E37"/>
    <mergeCell ref="H37:I37"/>
    <mergeCell ref="C50:J50"/>
    <mergeCell ref="H35:I35"/>
    <mergeCell ref="C4:J4"/>
    <mergeCell ref="C19:J19"/>
    <mergeCell ref="C29:F29"/>
    <mergeCell ref="D25:J25"/>
    <mergeCell ref="C14:J14"/>
  </mergeCells>
  <printOptions/>
  <pageMargins left="0.7874015748031497" right="0.15748031496062992" top="0.2362204724409449" bottom="0.2362204724409449" header="0.2362204724409449" footer="0.2362204724409449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F1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.421875" style="46" customWidth="1"/>
    <col min="2" max="2" width="29.00390625" style="46" customWidth="1"/>
    <col min="3" max="3" width="8.8515625" style="46" customWidth="1"/>
    <col min="4" max="4" width="48.140625" style="46" customWidth="1"/>
    <col min="5" max="5" width="7.57421875" style="46" customWidth="1"/>
    <col min="6" max="6" width="12.8515625" style="46" customWidth="1"/>
    <col min="7" max="7" width="21.7109375" style="46" customWidth="1"/>
    <col min="8" max="16384" width="9.140625" style="46" customWidth="1"/>
  </cols>
  <sheetData>
    <row r="1" spans="1:5" s="1" customFormat="1" ht="24.75" customHeight="1">
      <c r="A1" s="250" t="s">
        <v>4</v>
      </c>
      <c r="B1" s="250"/>
      <c r="C1" s="250"/>
      <c r="D1" s="250"/>
      <c r="E1" s="250"/>
    </row>
    <row r="2" spans="1:6" s="1" customFormat="1" ht="134.25" customHeight="1">
      <c r="A2" s="251" t="s">
        <v>130</v>
      </c>
      <c r="B2" s="251"/>
      <c r="C2" s="251"/>
      <c r="D2" s="251"/>
      <c r="E2" s="251"/>
      <c r="F2" s="160"/>
    </row>
    <row r="3" spans="1:6" s="1" customFormat="1" ht="78" customHeight="1">
      <c r="A3" s="251" t="s">
        <v>25</v>
      </c>
      <c r="B3" s="251"/>
      <c r="C3" s="251"/>
      <c r="D3" s="251"/>
      <c r="E3" s="251"/>
      <c r="F3" s="158"/>
    </row>
    <row r="4" spans="1:5" s="1" customFormat="1" ht="18.75" customHeight="1">
      <c r="A4" s="158" t="s">
        <v>18</v>
      </c>
      <c r="B4" s="252" t="s">
        <v>27</v>
      </c>
      <c r="C4" s="252"/>
      <c r="D4" s="252"/>
      <c r="E4" s="159">
        <v>0.1</v>
      </c>
    </row>
    <row r="5" spans="1:5" s="1" customFormat="1" ht="18.75" customHeight="1">
      <c r="A5" s="158"/>
      <c r="B5" s="252" t="s">
        <v>63</v>
      </c>
      <c r="C5" s="252"/>
      <c r="D5" s="252"/>
      <c r="E5" s="159">
        <v>0.12</v>
      </c>
    </row>
    <row r="6" spans="1:5" s="1" customFormat="1" ht="18.75" customHeight="1">
      <c r="A6" s="158"/>
      <c r="B6" s="252" t="s">
        <v>65</v>
      </c>
      <c r="C6" s="252"/>
      <c r="D6" s="252"/>
      <c r="E6" s="159">
        <v>0.75</v>
      </c>
    </row>
    <row r="7" spans="1:5" s="1" customFormat="1" ht="19.5" customHeight="1">
      <c r="A7" s="158"/>
      <c r="B7" s="248" t="s">
        <v>0</v>
      </c>
      <c r="C7" s="248"/>
      <c r="D7" s="248"/>
      <c r="E7" s="159">
        <v>0.65</v>
      </c>
    </row>
    <row r="8" spans="1:5" s="1" customFormat="1" ht="16.5" customHeight="1">
      <c r="A8" s="158" t="s">
        <v>6</v>
      </c>
      <c r="B8" s="248" t="s">
        <v>26</v>
      </c>
      <c r="C8" s="248"/>
      <c r="D8" s="248"/>
      <c r="E8" s="159">
        <v>0.08</v>
      </c>
    </row>
    <row r="9" spans="1:5" s="1" customFormat="1" ht="33.75" customHeight="1">
      <c r="A9" s="249" t="s">
        <v>54</v>
      </c>
      <c r="B9" s="249"/>
      <c r="C9" s="249"/>
      <c r="D9" s="249"/>
      <c r="E9" s="249"/>
    </row>
    <row r="10" s="1" customFormat="1" ht="15.75"/>
    <row r="11" s="1" customFormat="1" ht="15.75"/>
    <row r="12" s="1" customFormat="1" ht="15.75"/>
    <row r="13" s="1" customFormat="1" ht="15.75"/>
    <row r="14" s="1" customFormat="1" ht="15.75"/>
    <row r="15" spans="2:5" s="1" customFormat="1" ht="15.75">
      <c r="B15" s="61" t="s">
        <v>19</v>
      </c>
      <c r="D15" s="1" t="s">
        <v>82</v>
      </c>
      <c r="E15" s="47"/>
    </row>
    <row r="16" s="1" customFormat="1" ht="15.75"/>
  </sheetData>
  <sheetProtection/>
  <mergeCells count="9">
    <mergeCell ref="B8:D8"/>
    <mergeCell ref="A9:E9"/>
    <mergeCell ref="A1:E1"/>
    <mergeCell ref="A2:E2"/>
    <mergeCell ref="B4:D4"/>
    <mergeCell ref="A3:E3"/>
    <mergeCell ref="B5:D5"/>
    <mergeCell ref="B6:D6"/>
    <mergeCell ref="B7:D7"/>
  </mergeCells>
  <printOptions/>
  <pageMargins left="0.6692913385826772" right="0.2755905511811024" top="0.3937007874015748" bottom="0.7480314960629921" header="0.15748031496062992" footer="0.31496062992125984"/>
  <pageSetup horizontalDpi="300" verticalDpi="300" orientation="portrait" paperSize="9" r:id="rId1"/>
  <headerFooter alignWithMargins="0">
    <oddFooter>&amp;L&amp;"AcadNusx,обычный"&amp;8Suaxevis kulturis centris administraciuli Senobis reabilitacia&amp;R&amp;8=&amp;P=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7.421875" style="150" customWidth="1"/>
    <col min="2" max="2" width="26.00390625" style="150" customWidth="1"/>
    <col min="3" max="3" width="45.140625" style="150" customWidth="1"/>
    <col min="4" max="4" width="12.57421875" style="150" customWidth="1"/>
    <col min="5" max="5" width="13.7109375" style="150" customWidth="1"/>
    <col min="6" max="6" width="11.7109375" style="150" customWidth="1"/>
    <col min="7" max="7" width="12.57421875" style="150" customWidth="1"/>
    <col min="8" max="8" width="10.00390625" style="150" customWidth="1"/>
    <col min="9" max="16384" width="9.140625" style="150" customWidth="1"/>
  </cols>
  <sheetData>
    <row r="1" spans="1:7" ht="15.75" customHeight="1">
      <c r="A1" s="259" t="str">
        <f>'ნაკრები '!A3:H3</f>
        <v>dRvani, Temur futkaraZe, skolasTan rk/betonis sayrdeni kedlis mowyoba</v>
      </c>
      <c r="B1" s="259"/>
      <c r="C1" s="259"/>
      <c r="D1" s="259"/>
      <c r="E1" s="259"/>
      <c r="F1" s="259"/>
      <c r="G1" s="259"/>
    </row>
    <row r="2" spans="1:7" ht="14.25" customHeight="1">
      <c r="A2" s="260" t="s">
        <v>75</v>
      </c>
      <c r="B2" s="260"/>
      <c r="C2" s="260"/>
      <c r="D2" s="260"/>
      <c r="E2" s="260"/>
      <c r="F2" s="260"/>
      <c r="G2" s="260"/>
    </row>
    <row r="3" spans="1:7" ht="18.75" customHeight="1">
      <c r="A3" s="261" t="s">
        <v>76</v>
      </c>
      <c r="B3" s="261"/>
      <c r="C3" s="261"/>
      <c r="D3" s="261"/>
      <c r="E3" s="261"/>
      <c r="F3" s="261"/>
      <c r="G3" s="261"/>
    </row>
    <row r="4" spans="1:8" ht="14.25" customHeight="1">
      <c r="A4" s="262" t="s">
        <v>20</v>
      </c>
      <c r="B4" s="262"/>
      <c r="C4" s="262"/>
      <c r="D4" s="262"/>
      <c r="E4" s="262"/>
      <c r="F4" s="143">
        <f>G9</f>
        <v>0</v>
      </c>
      <c r="G4" s="164" t="s">
        <v>17</v>
      </c>
      <c r="H4" s="151"/>
    </row>
    <row r="5" spans="1:7" ht="15.75" customHeight="1" thickBot="1">
      <c r="A5" s="256" t="s">
        <v>132</v>
      </c>
      <c r="B5" s="256"/>
      <c r="C5" s="256"/>
      <c r="D5" s="256"/>
      <c r="E5" s="256"/>
      <c r="F5" s="256"/>
      <c r="G5" s="256"/>
    </row>
    <row r="6" spans="1:7" ht="24" customHeight="1">
      <c r="A6" s="263" t="s">
        <v>9</v>
      </c>
      <c r="B6" s="265" t="s">
        <v>78</v>
      </c>
      <c r="C6" s="265" t="s">
        <v>70</v>
      </c>
      <c r="D6" s="253" t="s">
        <v>71</v>
      </c>
      <c r="E6" s="253"/>
      <c r="F6" s="253"/>
      <c r="G6" s="254"/>
    </row>
    <row r="7" spans="1:7" ht="79.5" customHeight="1" thickBot="1">
      <c r="A7" s="264"/>
      <c r="B7" s="266"/>
      <c r="C7" s="266"/>
      <c r="D7" s="152" t="s">
        <v>39</v>
      </c>
      <c r="E7" s="152" t="s">
        <v>40</v>
      </c>
      <c r="F7" s="152" t="s">
        <v>72</v>
      </c>
      <c r="G7" s="157" t="s">
        <v>73</v>
      </c>
    </row>
    <row r="8" spans="1:7" s="2" customFormat="1" ht="39.75" customHeight="1" thickTop="1">
      <c r="A8" s="156">
        <v>1</v>
      </c>
      <c r="B8" s="73" t="s">
        <v>77</v>
      </c>
      <c r="C8" s="140" t="s">
        <v>62</v>
      </c>
      <c r="D8" s="168">
        <f>' №1-1'!F5</f>
        <v>0</v>
      </c>
      <c r="E8" s="166">
        <v>0</v>
      </c>
      <c r="F8" s="166">
        <v>0</v>
      </c>
      <c r="G8" s="141">
        <f>SUM(D8:F8)</f>
        <v>0</v>
      </c>
    </row>
    <row r="9" spans="1:7" s="79" customFormat="1" ht="34.5" customHeight="1" thickBot="1">
      <c r="A9" s="162"/>
      <c r="B9" s="163"/>
      <c r="C9" s="169" t="s">
        <v>31</v>
      </c>
      <c r="D9" s="170">
        <f>SUM(D8:D8)</f>
        <v>0</v>
      </c>
      <c r="E9" s="171">
        <f>SUM(E8:E8)</f>
        <v>0</v>
      </c>
      <c r="F9" s="172">
        <f>SUM(F8:F8)</f>
        <v>0</v>
      </c>
      <c r="G9" s="139">
        <f>SUM(G8:G8)</f>
        <v>0</v>
      </c>
    </row>
    <row r="10" spans="1:7" ht="12.75" customHeight="1">
      <c r="A10" s="153"/>
      <c r="B10" s="153"/>
      <c r="C10" s="153"/>
      <c r="D10" s="154"/>
      <c r="E10" s="153"/>
      <c r="F10" s="153"/>
      <c r="G10" s="154"/>
    </row>
    <row r="11" spans="1:7" ht="12.75" customHeight="1">
      <c r="A11" s="153"/>
      <c r="B11" s="153"/>
      <c r="C11" s="153"/>
      <c r="D11" s="154"/>
      <c r="E11" s="153"/>
      <c r="F11" s="153"/>
      <c r="G11" s="154"/>
    </row>
    <row r="12" spans="1:7" ht="12.75" customHeight="1">
      <c r="A12" s="153"/>
      <c r="B12" s="153"/>
      <c r="C12" s="153"/>
      <c r="D12" s="154"/>
      <c r="E12" s="153"/>
      <c r="F12" s="153"/>
      <c r="G12" s="154"/>
    </row>
    <row r="13" spans="1:8" s="2" customFormat="1" ht="20.25" customHeight="1">
      <c r="A13" s="11"/>
      <c r="B13" s="255" t="s">
        <v>143</v>
      </c>
      <c r="C13" s="255"/>
      <c r="D13" s="256" t="s">
        <v>82</v>
      </c>
      <c r="E13" s="256"/>
      <c r="F13" s="122"/>
      <c r="G13" s="121"/>
      <c r="H13" s="121"/>
    </row>
    <row r="14" spans="1:8" s="2" customFormat="1" ht="24" customHeight="1">
      <c r="A14" s="11"/>
      <c r="B14" s="120"/>
      <c r="C14" s="123"/>
      <c r="D14" s="83"/>
      <c r="E14" s="83"/>
      <c r="F14" s="122"/>
      <c r="G14" s="121"/>
      <c r="H14" s="121"/>
    </row>
    <row r="15" spans="1:6" s="2" customFormat="1" ht="18.75" customHeight="1">
      <c r="A15" s="12"/>
      <c r="B15" s="257" t="s">
        <v>53</v>
      </c>
      <c r="C15" s="257"/>
      <c r="D15" s="258" t="s">
        <v>82</v>
      </c>
      <c r="E15" s="258"/>
      <c r="F15" s="55"/>
    </row>
    <row r="16" ht="18.75" customHeight="1"/>
  </sheetData>
  <sheetProtection/>
  <mergeCells count="13">
    <mergeCell ref="A6:A7"/>
    <mergeCell ref="B6:B7"/>
    <mergeCell ref="C6:C7"/>
    <mergeCell ref="D6:G6"/>
    <mergeCell ref="B13:C13"/>
    <mergeCell ref="D13:E13"/>
    <mergeCell ref="B15:C15"/>
    <mergeCell ref="D15:E15"/>
    <mergeCell ref="A1:G1"/>
    <mergeCell ref="A2:G2"/>
    <mergeCell ref="A3:G3"/>
    <mergeCell ref="A4:E4"/>
    <mergeCell ref="A5:G5"/>
  </mergeCells>
  <printOptions/>
  <pageMargins left="0.7086614173228347" right="0" top="0" bottom="0.3937007874015748" header="0" footer="0"/>
  <pageSetup horizontalDpi="600" verticalDpi="600" orientation="landscape" paperSize="9" r:id="rId1"/>
  <headerFooter>
    <oddFooter>&amp;L&amp;"AcadNusx,обычный"&amp;8Suaxevis kulturis centris administraciuli Senobis reabilitacia&amp;R&amp;8=&amp;P=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K30"/>
  <sheetViews>
    <sheetView view="pageLayout" workbookViewId="0" topLeftCell="A1">
      <selection activeCell="H29" sqref="H29"/>
    </sheetView>
  </sheetViews>
  <sheetFormatPr defaultColWidth="9.140625" defaultRowHeight="12.75"/>
  <cols>
    <col min="1" max="1" width="5.140625" style="12" customWidth="1"/>
    <col min="2" max="2" width="19.7109375" style="90" customWidth="1"/>
    <col min="3" max="3" width="56.140625" style="2" customWidth="1"/>
    <col min="4" max="4" width="5.00390625" style="2" customWidth="1"/>
    <col min="5" max="5" width="13.7109375" style="2" customWidth="1"/>
    <col min="6" max="6" width="12.7109375" style="2" customWidth="1"/>
    <col min="7" max="7" width="11.7109375" style="2" customWidth="1"/>
    <col min="8" max="8" width="16.421875" style="2" customWidth="1"/>
    <col min="9" max="9" width="9.7109375" style="2" bestFit="1" customWidth="1"/>
    <col min="10" max="10" width="11.8515625" style="2" customWidth="1"/>
    <col min="11" max="16384" width="9.140625" style="2" customWidth="1"/>
  </cols>
  <sheetData>
    <row r="1" spans="1:8" s="14" customFormat="1" ht="13.5" customHeight="1">
      <c r="A1" s="285" t="s">
        <v>34</v>
      </c>
      <c r="B1" s="285"/>
      <c r="C1" s="284" t="str">
        <f>'2 '!D25</f>
        <v>Suaxevis municipaliteti</v>
      </c>
      <c r="D1" s="284"/>
      <c r="E1" s="284"/>
      <c r="F1" s="284"/>
      <c r="G1" s="284"/>
      <c r="H1" s="284"/>
    </row>
    <row r="2" spans="1:8" ht="15" customHeight="1">
      <c r="A2" s="259" t="s">
        <v>35</v>
      </c>
      <c r="B2" s="259"/>
      <c r="C2" s="259"/>
      <c r="D2" s="259"/>
      <c r="E2" s="259"/>
      <c r="F2" s="259"/>
      <c r="G2" s="259"/>
      <c r="H2" s="259"/>
    </row>
    <row r="3" spans="1:11" ht="15" customHeight="1">
      <c r="A3" s="269" t="str">
        <f>1!C17</f>
        <v>dRvani, Temur futkaraZe, skolasTan rk/betonis sayrdeni kedlis mowyoba</v>
      </c>
      <c r="B3" s="269"/>
      <c r="C3" s="269"/>
      <c r="D3" s="269"/>
      <c r="E3" s="269"/>
      <c r="F3" s="269"/>
      <c r="G3" s="269"/>
      <c r="H3" s="269"/>
      <c r="I3" s="91"/>
      <c r="J3" s="91"/>
      <c r="K3" s="91"/>
    </row>
    <row r="4" spans="1:8" ht="19.5" customHeight="1" thickBot="1">
      <c r="A4" s="270" t="s">
        <v>131</v>
      </c>
      <c r="B4" s="270"/>
      <c r="C4" s="270"/>
      <c r="D4" s="270"/>
      <c r="E4" s="270"/>
      <c r="F4" s="270"/>
      <c r="G4" s="270"/>
      <c r="H4" s="270"/>
    </row>
    <row r="5" spans="1:8" ht="24.75" customHeight="1">
      <c r="A5" s="271" t="s">
        <v>9</v>
      </c>
      <c r="B5" s="273" t="s">
        <v>36</v>
      </c>
      <c r="C5" s="293" t="s">
        <v>37</v>
      </c>
      <c r="D5" s="294"/>
      <c r="E5" s="288" t="s">
        <v>38</v>
      </c>
      <c r="F5" s="289"/>
      <c r="G5" s="289"/>
      <c r="H5" s="290"/>
    </row>
    <row r="6" spans="1:8" ht="41.25" customHeight="1">
      <c r="A6" s="272"/>
      <c r="B6" s="274"/>
      <c r="C6" s="295"/>
      <c r="D6" s="296"/>
      <c r="E6" s="81" t="s">
        <v>39</v>
      </c>
      <c r="F6" s="81" t="s">
        <v>40</v>
      </c>
      <c r="G6" s="81" t="s">
        <v>41</v>
      </c>
      <c r="H6" s="93" t="s">
        <v>42</v>
      </c>
    </row>
    <row r="7" spans="1:8" ht="18" customHeight="1" thickBot="1">
      <c r="A7" s="94">
        <v>1</v>
      </c>
      <c r="B7" s="95">
        <v>2</v>
      </c>
      <c r="C7" s="286">
        <v>3</v>
      </c>
      <c r="D7" s="287"/>
      <c r="E7" s="95">
        <v>4</v>
      </c>
      <c r="F7" s="95">
        <v>5</v>
      </c>
      <c r="G7" s="95">
        <v>6</v>
      </c>
      <c r="H7" s="96">
        <v>7</v>
      </c>
    </row>
    <row r="8" spans="1:8" ht="18" customHeight="1" thickTop="1">
      <c r="A8" s="125"/>
      <c r="B8" s="126"/>
      <c r="C8" s="277" t="s">
        <v>2</v>
      </c>
      <c r="D8" s="278"/>
      <c r="E8" s="126"/>
      <c r="F8" s="126"/>
      <c r="G8" s="126"/>
      <c r="H8" s="127"/>
    </row>
    <row r="9" spans="1:9" ht="15.75" customHeight="1">
      <c r="A9" s="82" t="s">
        <v>15</v>
      </c>
      <c r="B9" s="81" t="s">
        <v>1</v>
      </c>
      <c r="C9" s="291" t="s">
        <v>76</v>
      </c>
      <c r="D9" s="292"/>
      <c r="E9" s="97">
        <f>'№1'!D9</f>
        <v>0</v>
      </c>
      <c r="F9" s="128">
        <f>'№1'!E9</f>
        <v>0</v>
      </c>
      <c r="G9" s="128">
        <v>0</v>
      </c>
      <c r="H9" s="88">
        <f>SUM(E9:G9)</f>
        <v>0</v>
      </c>
      <c r="I9" s="98"/>
    </row>
    <row r="10" spans="1:9" ht="18" customHeight="1" thickBot="1">
      <c r="A10" s="99"/>
      <c r="B10" s="100"/>
      <c r="C10" s="267" t="s">
        <v>43</v>
      </c>
      <c r="D10" s="268"/>
      <c r="E10" s="101">
        <f>SUM(E9:E9)</f>
        <v>0</v>
      </c>
      <c r="F10" s="129">
        <f>SUM(F9:F9)</f>
        <v>0</v>
      </c>
      <c r="G10" s="129">
        <f>SUM(G9:G9)</f>
        <v>0</v>
      </c>
      <c r="H10" s="102">
        <f>SUM(H9:H9)</f>
        <v>0</v>
      </c>
      <c r="I10" s="103">
        <f>H10*1.18</f>
        <v>0</v>
      </c>
    </row>
    <row r="11" spans="1:8" ht="15.75" customHeight="1">
      <c r="A11" s="82"/>
      <c r="B11" s="104"/>
      <c r="C11" s="277" t="s">
        <v>44</v>
      </c>
      <c r="D11" s="278"/>
      <c r="E11" s="105"/>
      <c r="F11" s="105"/>
      <c r="G11" s="105"/>
      <c r="H11" s="106"/>
    </row>
    <row r="12" spans="1:8" ht="13.5" customHeight="1">
      <c r="A12" s="82"/>
      <c r="B12" s="81"/>
      <c r="C12" s="144" t="s">
        <v>45</v>
      </c>
      <c r="D12" s="132"/>
      <c r="E12" s="133">
        <v>0</v>
      </c>
      <c r="F12" s="133">
        <v>0</v>
      </c>
      <c r="G12" s="133">
        <v>0</v>
      </c>
      <c r="H12" s="134">
        <f>SUM(E12:G12)</f>
        <v>0</v>
      </c>
    </row>
    <row r="13" spans="1:8" ht="13.5" customHeight="1">
      <c r="A13" s="82"/>
      <c r="B13" s="81"/>
      <c r="C13" s="144" t="s">
        <v>46</v>
      </c>
      <c r="D13" s="132"/>
      <c r="E13" s="133">
        <v>0</v>
      </c>
      <c r="F13" s="133">
        <v>0</v>
      </c>
      <c r="G13" s="133">
        <v>0</v>
      </c>
      <c r="H13" s="134">
        <f>SUM(E13:G13)</f>
        <v>0</v>
      </c>
    </row>
    <row r="14" spans="1:8" ht="13.5" customHeight="1">
      <c r="A14" s="82"/>
      <c r="B14" s="81"/>
      <c r="C14" s="279" t="s">
        <v>47</v>
      </c>
      <c r="D14" s="280"/>
      <c r="E14" s="133">
        <v>0</v>
      </c>
      <c r="F14" s="133">
        <v>0</v>
      </c>
      <c r="G14" s="133">
        <v>0</v>
      </c>
      <c r="H14" s="134">
        <f>SUM(E14:G14)</f>
        <v>0</v>
      </c>
    </row>
    <row r="15" spans="1:11" ht="18" customHeight="1" thickBot="1">
      <c r="A15" s="82"/>
      <c r="B15" s="72"/>
      <c r="C15" s="281" t="s">
        <v>48</v>
      </c>
      <c r="D15" s="268"/>
      <c r="E15" s="130">
        <f>SUM(E12:E14)</f>
        <v>0</v>
      </c>
      <c r="F15" s="130">
        <f>SUM(F12:F14)</f>
        <v>0</v>
      </c>
      <c r="G15" s="130">
        <f>SUM(G12:G14)</f>
        <v>0</v>
      </c>
      <c r="H15" s="131">
        <f>SUM(H12:H14)</f>
        <v>0</v>
      </c>
      <c r="K15" s="109"/>
    </row>
    <row r="16" spans="1:8" ht="18" customHeight="1">
      <c r="A16" s="110"/>
      <c r="B16" s="111"/>
      <c r="C16" s="277" t="s">
        <v>49</v>
      </c>
      <c r="D16" s="278"/>
      <c r="E16" s="112">
        <f>E10+E15</f>
        <v>0</v>
      </c>
      <c r="F16" s="135">
        <f>F10+F15</f>
        <v>0</v>
      </c>
      <c r="G16" s="135">
        <f>G10+G15</f>
        <v>0</v>
      </c>
      <c r="H16" s="113">
        <f>H10+H15</f>
        <v>0</v>
      </c>
    </row>
    <row r="17" spans="1:8" ht="27" customHeight="1">
      <c r="A17" s="89"/>
      <c r="B17" s="92"/>
      <c r="C17" s="114" t="s">
        <v>50</v>
      </c>
      <c r="D17" s="115">
        <v>0.03</v>
      </c>
      <c r="E17" s="116">
        <f>E16*D17</f>
        <v>0</v>
      </c>
      <c r="F17" s="136">
        <f>F16*D17</f>
        <v>0</v>
      </c>
      <c r="G17" s="136">
        <f>G16*D17</f>
        <v>0</v>
      </c>
      <c r="H17" s="117">
        <f>H16*D17</f>
        <v>0</v>
      </c>
    </row>
    <row r="18" spans="1:8" ht="15" customHeight="1">
      <c r="A18" s="89"/>
      <c r="B18" s="92"/>
      <c r="C18" s="275" t="s">
        <v>32</v>
      </c>
      <c r="D18" s="276"/>
      <c r="E18" s="118">
        <f>SUM(E16:E17)</f>
        <v>0</v>
      </c>
      <c r="F18" s="137">
        <f>SUM(F16:F17)</f>
        <v>0</v>
      </c>
      <c r="G18" s="137">
        <f>SUM(G16:G17)</f>
        <v>0</v>
      </c>
      <c r="H18" s="119">
        <f>SUM(H16:H17)</f>
        <v>0</v>
      </c>
    </row>
    <row r="19" spans="1:8" ht="18" customHeight="1">
      <c r="A19" s="82"/>
      <c r="B19" s="81"/>
      <c r="C19" s="161" t="s">
        <v>51</v>
      </c>
      <c r="D19" s="165">
        <v>0.18</v>
      </c>
      <c r="E19" s="97">
        <f>E18*D19</f>
        <v>0</v>
      </c>
      <c r="F19" s="128">
        <f>F18*D19</f>
        <v>0</v>
      </c>
      <c r="G19" s="128">
        <f>G18*D19</f>
        <v>0</v>
      </c>
      <c r="H19" s="88">
        <f>H18*D19</f>
        <v>0</v>
      </c>
    </row>
    <row r="20" spans="1:8" ht="19.5" customHeight="1" thickBot="1">
      <c r="A20" s="80"/>
      <c r="B20" s="72"/>
      <c r="C20" s="282" t="s">
        <v>52</v>
      </c>
      <c r="D20" s="283"/>
      <c r="E20" s="107">
        <f>SUM(E18:E19)</f>
        <v>0</v>
      </c>
      <c r="F20" s="138">
        <f>SUM(F18:F19)</f>
        <v>0</v>
      </c>
      <c r="G20" s="138">
        <f>SUM(G18:G19)</f>
        <v>0</v>
      </c>
      <c r="H20" s="108">
        <f>SUM(H18:H19)+1</f>
        <v>1</v>
      </c>
    </row>
    <row r="21" spans="1:8" ht="19.5" customHeight="1">
      <c r="A21" s="11"/>
      <c r="B21" s="120"/>
      <c r="C21" s="14"/>
      <c r="D21" s="14"/>
      <c r="E21" s="121"/>
      <c r="F21" s="121"/>
      <c r="G21" s="121"/>
      <c r="H21" s="121"/>
    </row>
    <row r="22" spans="1:8" ht="19.5" customHeight="1">
      <c r="A22" s="11"/>
      <c r="B22" s="120"/>
      <c r="C22" s="14"/>
      <c r="D22" s="14"/>
      <c r="E22" s="121"/>
      <c r="F22" s="121"/>
      <c r="G22" s="121"/>
      <c r="H22" s="121"/>
    </row>
    <row r="23" spans="1:8" ht="20.25" customHeight="1">
      <c r="A23" s="11"/>
      <c r="B23" s="255" t="s">
        <v>142</v>
      </c>
      <c r="C23" s="255"/>
      <c r="D23" s="256" t="s">
        <v>82</v>
      </c>
      <c r="E23" s="256"/>
      <c r="F23" s="122"/>
      <c r="G23" s="121"/>
      <c r="H23" s="121"/>
    </row>
    <row r="24" spans="1:8" ht="20.25" customHeight="1">
      <c r="A24" s="11"/>
      <c r="B24" s="14"/>
      <c r="C24" s="14"/>
      <c r="D24" s="83"/>
      <c r="E24" s="83"/>
      <c r="F24" s="122"/>
      <c r="G24" s="121"/>
      <c r="H24" s="121"/>
    </row>
    <row r="25" spans="1:8" ht="11.25" customHeight="1">
      <c r="A25" s="11"/>
      <c r="B25" s="120"/>
      <c r="C25" s="123"/>
      <c r="D25" s="83"/>
      <c r="E25" s="83"/>
      <c r="F25" s="122"/>
      <c r="G25" s="121"/>
      <c r="H25" s="121"/>
    </row>
    <row r="26" spans="2:6" ht="18.75" customHeight="1">
      <c r="B26" s="257" t="s">
        <v>53</v>
      </c>
      <c r="C26" s="257"/>
      <c r="D26" s="258" t="s">
        <v>82</v>
      </c>
      <c r="E26" s="258"/>
      <c r="F26" s="55"/>
    </row>
    <row r="28" ht="13.5">
      <c r="H28" s="5"/>
    </row>
    <row r="29" ht="13.5">
      <c r="H29" s="5"/>
    </row>
    <row r="30" ht="13.5">
      <c r="H30" s="5"/>
    </row>
    <row r="41" ht="14.25" customHeight="1"/>
  </sheetData>
  <sheetProtection/>
  <mergeCells count="23">
    <mergeCell ref="A1:B1"/>
    <mergeCell ref="C7:D7"/>
    <mergeCell ref="C8:D8"/>
    <mergeCell ref="C16:D16"/>
    <mergeCell ref="E5:H5"/>
    <mergeCell ref="C9:D9"/>
    <mergeCell ref="C5:D6"/>
    <mergeCell ref="D23:E23"/>
    <mergeCell ref="C11:D11"/>
    <mergeCell ref="C14:D14"/>
    <mergeCell ref="C15:D15"/>
    <mergeCell ref="C20:D20"/>
    <mergeCell ref="C1:H1"/>
    <mergeCell ref="B26:C26"/>
    <mergeCell ref="D26:E26"/>
    <mergeCell ref="C10:D10"/>
    <mergeCell ref="A2:H2"/>
    <mergeCell ref="A3:H3"/>
    <mergeCell ref="A4:H4"/>
    <mergeCell ref="A5:A6"/>
    <mergeCell ref="B5:B6"/>
    <mergeCell ref="C18:D18"/>
    <mergeCell ref="B23:C23"/>
  </mergeCells>
  <printOptions/>
  <pageMargins left="0.4724409448818898" right="0" top="0" bottom="0.3937007874015748" header="0" footer="0"/>
  <pageSetup horizontalDpi="600" verticalDpi="600" orientation="landscape" paperSize="9" r:id="rId1"/>
  <headerFooter>
    <oddFooter>&amp;C&amp;8ნაკრები ხარჯთაღრიცხვა&amp;R&amp;8=&amp;P=</oddFooter>
  </headerFooter>
  <ignoredErrors>
    <ignoredError sqref="E18:H18" formula="1"/>
    <ignoredError sqref="A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Q52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4.57421875" style="12" customWidth="1"/>
    <col min="2" max="2" width="9.140625" style="13" customWidth="1"/>
    <col min="3" max="3" width="44.57421875" style="1" customWidth="1"/>
    <col min="4" max="4" width="7.57421875" style="1" customWidth="1"/>
    <col min="5" max="5" width="6.8515625" style="308" customWidth="1"/>
    <col min="6" max="6" width="9.140625" style="350" customWidth="1"/>
    <col min="7" max="7" width="6.8515625" style="308" customWidth="1"/>
    <col min="8" max="8" width="9.28125" style="351" customWidth="1"/>
    <col min="9" max="12" width="9.140625" style="308" hidden="1" customWidth="1"/>
    <col min="13" max="13" width="5.8515625" style="308" customWidth="1"/>
    <col min="14" max="14" width="9.140625" style="308" customWidth="1"/>
    <col min="15" max="16384" width="9.140625" style="1" customWidth="1"/>
  </cols>
  <sheetData>
    <row r="1" spans="1:8" ht="15" customHeight="1">
      <c r="A1" s="260" t="str">
        <f>1!C17</f>
        <v>dRvani, Temur futkaraZe, skolasTan rk/betonis sayrdeni kedlis mowyoba</v>
      </c>
      <c r="B1" s="260"/>
      <c r="C1" s="260"/>
      <c r="D1" s="260"/>
      <c r="E1" s="260"/>
      <c r="F1" s="260"/>
      <c r="G1" s="260"/>
      <c r="H1" s="260"/>
    </row>
    <row r="2" spans="1:8" ht="16.5" customHeight="1">
      <c r="A2" s="304" t="s">
        <v>77</v>
      </c>
      <c r="B2" s="304"/>
      <c r="C2" s="304"/>
      <c r="D2" s="304"/>
      <c r="E2" s="304"/>
      <c r="F2" s="304"/>
      <c r="G2" s="304"/>
      <c r="H2" s="304"/>
    </row>
    <row r="3" spans="1:8" ht="16.5" customHeight="1">
      <c r="A3" s="306" t="s">
        <v>76</v>
      </c>
      <c r="B3" s="306"/>
      <c r="C3" s="306"/>
      <c r="D3" s="306"/>
      <c r="E3" s="306"/>
      <c r="F3" s="306"/>
      <c r="G3" s="306"/>
      <c r="H3" s="306"/>
    </row>
    <row r="4" spans="1:14" s="56" customFormat="1" ht="18" customHeight="1">
      <c r="A4" s="260" t="s">
        <v>62</v>
      </c>
      <c r="B4" s="260"/>
      <c r="C4" s="260"/>
      <c r="D4" s="260"/>
      <c r="E4" s="260"/>
      <c r="F4" s="260"/>
      <c r="G4" s="260"/>
      <c r="H4" s="260"/>
      <c r="I4" s="309"/>
      <c r="J4" s="309"/>
      <c r="K4" s="309"/>
      <c r="L4" s="309"/>
      <c r="M4" s="309"/>
      <c r="N4" s="309"/>
    </row>
    <row r="5" spans="1:8" ht="14.25" customHeight="1">
      <c r="A5" s="305" t="s">
        <v>20</v>
      </c>
      <c r="B5" s="305"/>
      <c r="C5" s="305"/>
      <c r="D5" s="305"/>
      <c r="E5" s="305"/>
      <c r="F5" s="310">
        <f>H48</f>
        <v>0</v>
      </c>
      <c r="G5" s="310"/>
      <c r="H5" s="311" t="s">
        <v>22</v>
      </c>
    </row>
    <row r="6" spans="1:8" ht="15" customHeight="1" thickBot="1">
      <c r="A6" s="307" t="s">
        <v>133</v>
      </c>
      <c r="B6" s="307"/>
      <c r="C6" s="307"/>
      <c r="D6" s="307"/>
      <c r="E6" s="307"/>
      <c r="F6" s="307"/>
      <c r="G6" s="307"/>
      <c r="H6" s="307"/>
    </row>
    <row r="7" spans="1:8" ht="28.5" customHeight="1">
      <c r="A7" s="271" t="s">
        <v>9</v>
      </c>
      <c r="B7" s="298" t="s">
        <v>10</v>
      </c>
      <c r="C7" s="300" t="s">
        <v>11</v>
      </c>
      <c r="D7" s="302" t="s">
        <v>8</v>
      </c>
      <c r="E7" s="312" t="s">
        <v>12</v>
      </c>
      <c r="F7" s="313"/>
      <c r="G7" s="312" t="s">
        <v>3</v>
      </c>
      <c r="H7" s="314"/>
    </row>
    <row r="8" spans="1:8" ht="58.5" customHeight="1">
      <c r="A8" s="272"/>
      <c r="B8" s="299"/>
      <c r="C8" s="301"/>
      <c r="D8" s="303"/>
      <c r="E8" s="315" t="s">
        <v>13</v>
      </c>
      <c r="F8" s="315" t="s">
        <v>14</v>
      </c>
      <c r="G8" s="315" t="s">
        <v>13</v>
      </c>
      <c r="H8" s="316" t="s">
        <v>14</v>
      </c>
    </row>
    <row r="9" spans="1:14" s="4" customFormat="1" ht="14.25" customHeight="1" thickBot="1">
      <c r="A9" s="84" t="s">
        <v>15</v>
      </c>
      <c r="B9" s="85">
        <v>2</v>
      </c>
      <c r="C9" s="86">
        <v>3</v>
      </c>
      <c r="D9" s="86">
        <v>4</v>
      </c>
      <c r="E9" s="317">
        <v>5</v>
      </c>
      <c r="F9" s="317">
        <v>6</v>
      </c>
      <c r="G9" s="317">
        <v>7</v>
      </c>
      <c r="H9" s="318">
        <v>8</v>
      </c>
      <c r="I9" s="319"/>
      <c r="J9" s="319"/>
      <c r="K9" s="319"/>
      <c r="L9" s="319"/>
      <c r="M9" s="319"/>
      <c r="N9" s="319"/>
    </row>
    <row r="10" spans="1:43" s="2" customFormat="1" ht="52.5" customHeight="1" thickTop="1">
      <c r="A10" s="173" t="s">
        <v>15</v>
      </c>
      <c r="B10" s="174" t="s">
        <v>83</v>
      </c>
      <c r="C10" s="175" t="s">
        <v>84</v>
      </c>
      <c r="D10" s="176" t="s">
        <v>85</v>
      </c>
      <c r="E10" s="177"/>
      <c r="F10" s="214">
        <v>0.0118</v>
      </c>
      <c r="G10" s="195"/>
      <c r="H10" s="201"/>
      <c r="I10" s="320">
        <f>H10/F10</f>
        <v>0</v>
      </c>
      <c r="J10" s="321">
        <f>H10</f>
        <v>0</v>
      </c>
      <c r="K10" s="320"/>
      <c r="L10" s="322"/>
      <c r="M10" s="322">
        <f>F10*0.005</f>
        <v>5.9E-05</v>
      </c>
      <c r="N10" s="322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s="2" customFormat="1" ht="19.5" customHeight="1">
      <c r="A11" s="211" t="s">
        <v>86</v>
      </c>
      <c r="B11" s="178"/>
      <c r="C11" s="179" t="s">
        <v>87</v>
      </c>
      <c r="D11" s="180" t="s">
        <v>88</v>
      </c>
      <c r="E11" s="181">
        <v>40</v>
      </c>
      <c r="F11" s="182">
        <f>F10*E11</f>
        <v>0.472</v>
      </c>
      <c r="G11" s="323"/>
      <c r="H11" s="204"/>
      <c r="I11" s="324"/>
      <c r="J11" s="321">
        <f aca="true" t="shared" si="0" ref="J11:J48">H11</f>
        <v>0</v>
      </c>
      <c r="K11" s="320">
        <f>H11</f>
        <v>0</v>
      </c>
      <c r="L11" s="308">
        <f>H11/F10*0.8</f>
        <v>0</v>
      </c>
      <c r="M11" s="322"/>
      <c r="N11" s="322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s="2" customFormat="1" ht="18" customHeight="1">
      <c r="A12" s="211" t="s">
        <v>89</v>
      </c>
      <c r="B12" s="178"/>
      <c r="C12" s="183" t="s">
        <v>90</v>
      </c>
      <c r="D12" s="184" t="s">
        <v>91</v>
      </c>
      <c r="E12" s="185">
        <v>79.5</v>
      </c>
      <c r="F12" s="185">
        <f>F10*E12</f>
        <v>0.9380999999999999</v>
      </c>
      <c r="G12" s="188"/>
      <c r="H12" s="200"/>
      <c r="I12" s="324"/>
      <c r="J12" s="321">
        <f t="shared" si="0"/>
        <v>0</v>
      </c>
      <c r="K12" s="320"/>
      <c r="L12" s="322"/>
      <c r="M12" s="322"/>
      <c r="N12" s="322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s="2" customFormat="1" ht="16.5" customHeight="1">
      <c r="A13" s="211" t="s">
        <v>92</v>
      </c>
      <c r="B13" s="178"/>
      <c r="C13" s="179" t="s">
        <v>93</v>
      </c>
      <c r="D13" s="180" t="s">
        <v>17</v>
      </c>
      <c r="E13" s="185">
        <v>2.1</v>
      </c>
      <c r="F13" s="186">
        <f>F10*E13</f>
        <v>0.02478</v>
      </c>
      <c r="G13" s="188"/>
      <c r="H13" s="200"/>
      <c r="I13" s="320">
        <f>H13/F13</f>
        <v>0</v>
      </c>
      <c r="J13" s="321">
        <f t="shared" si="0"/>
        <v>0</v>
      </c>
      <c r="K13" s="320"/>
      <c r="L13" s="322"/>
      <c r="M13" s="322">
        <f>F13*0.03*0.5/2*500/1000</f>
        <v>9.2925E-05</v>
      </c>
      <c r="N13" s="322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s="2" customFormat="1" ht="58.5" customHeight="1">
      <c r="A14" s="187" t="s">
        <v>57</v>
      </c>
      <c r="B14" s="188" t="s">
        <v>94</v>
      </c>
      <c r="C14" s="189" t="s">
        <v>95</v>
      </c>
      <c r="D14" s="189" t="s">
        <v>96</v>
      </c>
      <c r="E14" s="325"/>
      <c r="F14" s="326">
        <v>1.75</v>
      </c>
      <c r="G14" s="325"/>
      <c r="H14" s="201"/>
      <c r="I14" s="324"/>
      <c r="J14" s="321">
        <f t="shared" si="0"/>
        <v>0</v>
      </c>
      <c r="K14" s="320">
        <f>H14</f>
        <v>0</v>
      </c>
      <c r="L14" s="308">
        <f>H14/F13*0.8</f>
        <v>0</v>
      </c>
      <c r="M14" s="322"/>
      <c r="N14" s="322">
        <v>1000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s="2" customFormat="1" ht="13.5" customHeight="1">
      <c r="A15" s="212" t="s">
        <v>97</v>
      </c>
      <c r="B15" s="190"/>
      <c r="C15" s="191" t="s">
        <v>87</v>
      </c>
      <c r="D15" s="192" t="s">
        <v>88</v>
      </c>
      <c r="E15" s="193">
        <v>2.06</v>
      </c>
      <c r="F15" s="194">
        <f>F14*E15</f>
        <v>3.605</v>
      </c>
      <c r="G15" s="323"/>
      <c r="H15" s="204"/>
      <c r="I15" s="324"/>
      <c r="J15" s="321">
        <f t="shared" si="0"/>
        <v>0</v>
      </c>
      <c r="K15" s="320"/>
      <c r="L15" s="322"/>
      <c r="M15" s="322"/>
      <c r="N15" s="322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s="2" customFormat="1" ht="27" customHeight="1">
      <c r="A16" s="187" t="s">
        <v>58</v>
      </c>
      <c r="B16" s="188" t="s">
        <v>98</v>
      </c>
      <c r="C16" s="195" t="s">
        <v>153</v>
      </c>
      <c r="D16" s="189" t="s">
        <v>96</v>
      </c>
      <c r="E16" s="196"/>
      <c r="F16" s="197">
        <v>5.9</v>
      </c>
      <c r="G16" s="198"/>
      <c r="H16" s="197"/>
      <c r="I16" s="327">
        <f>H16/F16</f>
        <v>0</v>
      </c>
      <c r="J16" s="321">
        <f t="shared" si="0"/>
        <v>0</v>
      </c>
      <c r="K16" s="320"/>
      <c r="L16" s="322"/>
      <c r="M16" s="322">
        <f>F16*0.005</f>
        <v>0.029500000000000002</v>
      </c>
      <c r="N16" s="322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s="2" customFormat="1" ht="18" customHeight="1">
      <c r="A17" s="212" t="s">
        <v>99</v>
      </c>
      <c r="B17" s="195"/>
      <c r="C17" s="191" t="s">
        <v>100</v>
      </c>
      <c r="D17" s="192" t="s">
        <v>88</v>
      </c>
      <c r="E17" s="193">
        <v>1.4</v>
      </c>
      <c r="F17" s="194">
        <f>F16*E17</f>
        <v>8.26</v>
      </c>
      <c r="G17" s="323"/>
      <c r="H17" s="204"/>
      <c r="I17" s="324"/>
      <c r="J17" s="321">
        <f t="shared" si="0"/>
        <v>0</v>
      </c>
      <c r="K17" s="320">
        <f>H17</f>
        <v>0</v>
      </c>
      <c r="L17" s="308">
        <f>H17/F16*0.8</f>
        <v>0</v>
      </c>
      <c r="M17" s="322"/>
      <c r="N17" s="322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s="2" customFormat="1" ht="57.75" customHeight="1">
      <c r="A18" s="187" t="s">
        <v>59</v>
      </c>
      <c r="B18" s="188" t="s">
        <v>101</v>
      </c>
      <c r="C18" s="195" t="s">
        <v>102</v>
      </c>
      <c r="D18" s="189" t="s">
        <v>96</v>
      </c>
      <c r="E18" s="196"/>
      <c r="F18" s="197">
        <v>2.16</v>
      </c>
      <c r="G18" s="198"/>
      <c r="H18" s="197"/>
      <c r="I18" s="324"/>
      <c r="J18" s="321">
        <f t="shared" si="0"/>
        <v>0</v>
      </c>
      <c r="K18" s="320"/>
      <c r="L18" s="322"/>
      <c r="M18" s="322"/>
      <c r="N18" s="322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18" s="3" customFormat="1" ht="20.25" customHeight="1">
      <c r="A19" s="212" t="s">
        <v>103</v>
      </c>
      <c r="B19" s="195"/>
      <c r="C19" s="179" t="s">
        <v>87</v>
      </c>
      <c r="D19" s="180" t="s">
        <v>88</v>
      </c>
      <c r="E19" s="182">
        <v>2.12</v>
      </c>
      <c r="F19" s="181">
        <f>F18*E19</f>
        <v>4.5792</v>
      </c>
      <c r="G19" s="203"/>
      <c r="H19" s="204"/>
      <c r="I19" s="320">
        <f>H19/F19</f>
        <v>0</v>
      </c>
      <c r="J19" s="321">
        <f t="shared" si="0"/>
        <v>0</v>
      </c>
      <c r="K19" s="324"/>
      <c r="L19" s="324"/>
      <c r="M19" s="324">
        <f>F19*0.025*2.2</f>
        <v>0.251856</v>
      </c>
      <c r="N19" s="324" t="s">
        <v>79</v>
      </c>
      <c r="O19" s="2" t="s">
        <v>80</v>
      </c>
      <c r="P19" s="2"/>
      <c r="Q19" s="2"/>
      <c r="R19" s="2"/>
    </row>
    <row r="20" spans="1:18" s="3" customFormat="1" ht="18" customHeight="1">
      <c r="A20" s="212" t="s">
        <v>104</v>
      </c>
      <c r="B20" s="195"/>
      <c r="C20" s="183" t="s">
        <v>105</v>
      </c>
      <c r="D20" s="184" t="s">
        <v>17</v>
      </c>
      <c r="E20" s="185">
        <v>0.101</v>
      </c>
      <c r="F20" s="185">
        <f>F18*E20</f>
        <v>0.21816000000000002</v>
      </c>
      <c r="G20" s="188"/>
      <c r="H20" s="200"/>
      <c r="I20" s="328"/>
      <c r="J20" s="321">
        <f t="shared" si="0"/>
        <v>0</v>
      </c>
      <c r="K20" s="328">
        <f>H20</f>
        <v>0</v>
      </c>
      <c r="L20" s="308">
        <f>H20/F19*0.8</f>
        <v>0</v>
      </c>
      <c r="M20" s="324"/>
      <c r="N20" s="324"/>
      <c r="O20" s="2"/>
      <c r="P20" s="2"/>
      <c r="Q20" s="2"/>
      <c r="R20" s="2"/>
    </row>
    <row r="21" spans="1:18" s="4" customFormat="1" ht="16.5" customHeight="1">
      <c r="A21" s="212" t="s">
        <v>106</v>
      </c>
      <c r="B21" s="195"/>
      <c r="C21" s="179" t="s">
        <v>107</v>
      </c>
      <c r="D21" s="199" t="s">
        <v>96</v>
      </c>
      <c r="E21" s="185">
        <v>1.1</v>
      </c>
      <c r="F21" s="186">
        <f>F18*E21</f>
        <v>2.3760000000000003</v>
      </c>
      <c r="G21" s="188"/>
      <c r="H21" s="200"/>
      <c r="I21" s="328"/>
      <c r="J21" s="321">
        <f t="shared" si="0"/>
        <v>0</v>
      </c>
      <c r="K21" s="324"/>
      <c r="L21" s="319"/>
      <c r="M21" s="319"/>
      <c r="N21" s="319"/>
      <c r="O21" s="79"/>
      <c r="P21" s="79"/>
      <c r="Q21" s="79"/>
      <c r="R21" s="79"/>
    </row>
    <row r="22" spans="1:16" s="3" customFormat="1" ht="59.25" customHeight="1">
      <c r="A22" s="76" t="s">
        <v>60</v>
      </c>
      <c r="B22" s="188" t="s">
        <v>108</v>
      </c>
      <c r="C22" s="195" t="s">
        <v>109</v>
      </c>
      <c r="D22" s="195" t="s">
        <v>110</v>
      </c>
      <c r="E22" s="188"/>
      <c r="F22" s="209">
        <v>26.28</v>
      </c>
      <c r="G22" s="200"/>
      <c r="H22" s="201"/>
      <c r="I22" s="329">
        <f>H22/F22</f>
        <v>0</v>
      </c>
      <c r="J22" s="321">
        <f t="shared" si="0"/>
        <v>0</v>
      </c>
      <c r="K22" s="324"/>
      <c r="L22" s="324"/>
      <c r="M22" s="324">
        <f>F22*1.2/1000</f>
        <v>0.031536</v>
      </c>
      <c r="N22" s="324">
        <v>34.98</v>
      </c>
      <c r="O22" s="2"/>
      <c r="P22" s="2"/>
    </row>
    <row r="23" spans="1:16" s="3" customFormat="1" ht="18.75" customHeight="1">
      <c r="A23" s="202" t="s">
        <v>111</v>
      </c>
      <c r="B23" s="190"/>
      <c r="C23" s="188" t="s">
        <v>67</v>
      </c>
      <c r="D23" s="196" t="s">
        <v>88</v>
      </c>
      <c r="E23" s="203">
        <v>9.706</v>
      </c>
      <c r="F23" s="204">
        <f>F22*E23</f>
        <v>255.07368</v>
      </c>
      <c r="G23" s="204"/>
      <c r="H23" s="204"/>
      <c r="I23" s="328"/>
      <c r="J23" s="321">
        <f t="shared" si="0"/>
        <v>0</v>
      </c>
      <c r="K23" s="328">
        <f>H23</f>
        <v>0</v>
      </c>
      <c r="L23" s="308">
        <f>H23/F22*0.8</f>
        <v>0</v>
      </c>
      <c r="M23" s="324"/>
      <c r="N23" s="324"/>
      <c r="O23" s="2"/>
      <c r="P23" s="2"/>
    </row>
    <row r="24" spans="1:14" s="3" customFormat="1" ht="24.75" customHeight="1">
      <c r="A24" s="202" t="s">
        <v>112</v>
      </c>
      <c r="B24" s="205" t="s">
        <v>7</v>
      </c>
      <c r="C24" s="188" t="s">
        <v>68</v>
      </c>
      <c r="D24" s="188" t="s">
        <v>17</v>
      </c>
      <c r="E24" s="200">
        <v>1.265</v>
      </c>
      <c r="F24" s="200">
        <f>F22*E24</f>
        <v>33.2442</v>
      </c>
      <c r="G24" s="200"/>
      <c r="H24" s="200"/>
      <c r="I24" s="320">
        <f>H24/F24</f>
        <v>0</v>
      </c>
      <c r="J24" s="321">
        <f t="shared" si="0"/>
        <v>0</v>
      </c>
      <c r="K24" s="324"/>
      <c r="L24" s="324"/>
      <c r="M24" s="322">
        <f>F24*0.005</f>
        <v>0.166221</v>
      </c>
      <c r="N24" s="324"/>
    </row>
    <row r="25" spans="1:14" s="3" customFormat="1" ht="21.75" customHeight="1">
      <c r="A25" s="202" t="s">
        <v>113</v>
      </c>
      <c r="B25" s="190"/>
      <c r="C25" s="188" t="s">
        <v>114</v>
      </c>
      <c r="D25" s="188" t="s">
        <v>16</v>
      </c>
      <c r="E25" s="188">
        <v>1.02</v>
      </c>
      <c r="F25" s="200">
        <f>F22*E25</f>
        <v>26.805600000000002</v>
      </c>
      <c r="G25" s="200"/>
      <c r="H25" s="200"/>
      <c r="I25" s="328"/>
      <c r="J25" s="321">
        <f t="shared" si="0"/>
        <v>0</v>
      </c>
      <c r="K25" s="328">
        <f>H25</f>
        <v>0</v>
      </c>
      <c r="L25" s="308">
        <f>H25/F24*0.8</f>
        <v>0</v>
      </c>
      <c r="M25" s="324"/>
      <c r="N25" s="324"/>
    </row>
    <row r="26" spans="1:14" s="4" customFormat="1" ht="18.75" customHeight="1">
      <c r="A26" s="202" t="s">
        <v>115</v>
      </c>
      <c r="B26" s="190"/>
      <c r="C26" s="188" t="s">
        <v>61</v>
      </c>
      <c r="D26" s="188" t="s">
        <v>28</v>
      </c>
      <c r="E26" s="188">
        <v>1.84</v>
      </c>
      <c r="F26" s="200">
        <f>F22*E26</f>
        <v>48.3552</v>
      </c>
      <c r="G26" s="200"/>
      <c r="H26" s="200"/>
      <c r="I26" s="328"/>
      <c r="J26" s="321">
        <f t="shared" si="0"/>
        <v>0</v>
      </c>
      <c r="K26" s="324"/>
      <c r="L26" s="319"/>
      <c r="M26" s="319"/>
      <c r="N26" s="319"/>
    </row>
    <row r="27" spans="1:14" s="4" customFormat="1" ht="21.75" customHeight="1">
      <c r="A27" s="202" t="s">
        <v>116</v>
      </c>
      <c r="B27" s="190"/>
      <c r="C27" s="188" t="s">
        <v>117</v>
      </c>
      <c r="D27" s="188" t="s">
        <v>16</v>
      </c>
      <c r="E27" s="210">
        <v>0.0598</v>
      </c>
      <c r="F27" s="200">
        <f>F22*E27</f>
        <v>1.571544</v>
      </c>
      <c r="G27" s="200"/>
      <c r="H27" s="200"/>
      <c r="I27" s="328"/>
      <c r="J27" s="321">
        <f t="shared" si="0"/>
        <v>0</v>
      </c>
      <c r="K27" s="324"/>
      <c r="L27" s="319"/>
      <c r="M27" s="319"/>
      <c r="N27" s="319"/>
    </row>
    <row r="28" spans="1:14" s="3" customFormat="1" ht="37.5" customHeight="1">
      <c r="A28" s="202" t="s">
        <v>118</v>
      </c>
      <c r="B28" s="190"/>
      <c r="C28" s="147" t="s">
        <v>150</v>
      </c>
      <c r="D28" s="147" t="s">
        <v>119</v>
      </c>
      <c r="E28" s="188">
        <v>0.0265</v>
      </c>
      <c r="F28" s="188">
        <f>F22*E28</f>
        <v>0.69642</v>
      </c>
      <c r="G28" s="200"/>
      <c r="H28" s="200"/>
      <c r="I28" s="320">
        <f>H28/F28</f>
        <v>0</v>
      </c>
      <c r="J28" s="321">
        <f t="shared" si="0"/>
        <v>0</v>
      </c>
      <c r="K28" s="324"/>
      <c r="L28" s="324"/>
      <c r="M28" s="322">
        <f>F28*2</f>
        <v>1.39284</v>
      </c>
      <c r="N28" s="319">
        <v>23.76</v>
      </c>
    </row>
    <row r="29" spans="1:14" s="3" customFormat="1" ht="30.75" customHeight="1">
      <c r="A29" s="202" t="s">
        <v>120</v>
      </c>
      <c r="B29" s="190"/>
      <c r="C29" s="147" t="s">
        <v>151</v>
      </c>
      <c r="D29" s="147" t="s">
        <v>119</v>
      </c>
      <c r="E29" s="188">
        <v>0.03</v>
      </c>
      <c r="F29" s="188">
        <f>F22*E29</f>
        <v>0.7884</v>
      </c>
      <c r="G29" s="200"/>
      <c r="H29" s="200"/>
      <c r="I29" s="328"/>
      <c r="J29" s="321">
        <f t="shared" si="0"/>
        <v>0</v>
      </c>
      <c r="K29" s="328">
        <f>H29</f>
        <v>0</v>
      </c>
      <c r="L29" s="308">
        <f>H29/F28*0.8</f>
        <v>0</v>
      </c>
      <c r="M29" s="324"/>
      <c r="N29" s="319">
        <v>28.8</v>
      </c>
    </row>
    <row r="30" spans="1:14" s="3" customFormat="1" ht="20.25" customHeight="1">
      <c r="A30" s="202" t="s">
        <v>121</v>
      </c>
      <c r="B30" s="190"/>
      <c r="C30" s="147" t="s">
        <v>144</v>
      </c>
      <c r="D30" s="147" t="s">
        <v>119</v>
      </c>
      <c r="E30" s="188">
        <v>0.00388</v>
      </c>
      <c r="F30" s="188">
        <f>F22*E30</f>
        <v>0.10196640000000001</v>
      </c>
      <c r="G30" s="200"/>
      <c r="H30" s="200"/>
      <c r="I30" s="328"/>
      <c r="J30" s="321"/>
      <c r="K30" s="328"/>
      <c r="L30" s="308"/>
      <c r="M30" s="324"/>
      <c r="N30" s="324"/>
    </row>
    <row r="31" spans="1:14" s="4" customFormat="1" ht="19.5" customHeight="1">
      <c r="A31" s="202" t="s">
        <v>122</v>
      </c>
      <c r="B31" s="190"/>
      <c r="C31" s="147" t="s">
        <v>69</v>
      </c>
      <c r="D31" s="147" t="s">
        <v>33</v>
      </c>
      <c r="E31" s="188">
        <v>0.0032</v>
      </c>
      <c r="F31" s="188">
        <f>F22*E31</f>
        <v>0.084096</v>
      </c>
      <c r="G31" s="200"/>
      <c r="H31" s="200"/>
      <c r="I31" s="328"/>
      <c r="J31" s="321">
        <f t="shared" si="0"/>
        <v>0</v>
      </c>
      <c r="K31" s="324"/>
      <c r="L31" s="319"/>
      <c r="M31" s="319"/>
      <c r="N31" s="319"/>
    </row>
    <row r="32" spans="1:18" s="3" customFormat="1" ht="24.75" customHeight="1">
      <c r="A32" s="202" t="s">
        <v>148</v>
      </c>
      <c r="B32" s="190"/>
      <c r="C32" s="147" t="s">
        <v>74</v>
      </c>
      <c r="D32" s="147" t="s">
        <v>33</v>
      </c>
      <c r="E32" s="188">
        <v>0.00491</v>
      </c>
      <c r="F32" s="188">
        <f>F22*E32</f>
        <v>0.1290348</v>
      </c>
      <c r="G32" s="200"/>
      <c r="H32" s="200"/>
      <c r="I32" s="320">
        <f>H32/F32</f>
        <v>0</v>
      </c>
      <c r="J32" s="321">
        <f t="shared" si="0"/>
        <v>0</v>
      </c>
      <c r="K32" s="324"/>
      <c r="L32" s="324"/>
      <c r="M32" s="322">
        <f>F32*0.02*0.7</f>
        <v>0.0018064872</v>
      </c>
      <c r="N32" s="324"/>
      <c r="O32" s="2"/>
      <c r="P32" s="2"/>
      <c r="Q32" s="2"/>
      <c r="R32" s="2"/>
    </row>
    <row r="33" spans="1:18" s="3" customFormat="1" ht="13.5" customHeight="1">
      <c r="A33" s="202" t="s">
        <v>149</v>
      </c>
      <c r="B33" s="190"/>
      <c r="C33" s="188" t="s">
        <v>29</v>
      </c>
      <c r="D33" s="188" t="s">
        <v>17</v>
      </c>
      <c r="E33" s="188">
        <v>0.49</v>
      </c>
      <c r="F33" s="200">
        <f>F22*E33</f>
        <v>12.8772</v>
      </c>
      <c r="G33" s="200"/>
      <c r="H33" s="200"/>
      <c r="I33" s="328"/>
      <c r="J33" s="321">
        <f t="shared" si="0"/>
        <v>0</v>
      </c>
      <c r="K33" s="328">
        <f>H33</f>
        <v>0</v>
      </c>
      <c r="L33" s="308">
        <f>H33/F32*0.8</f>
        <v>0</v>
      </c>
      <c r="M33" s="324"/>
      <c r="N33" s="324"/>
      <c r="O33" s="2"/>
      <c r="P33" s="2"/>
      <c r="Q33" s="2"/>
      <c r="R33" s="2"/>
    </row>
    <row r="34" spans="1:18" s="4" customFormat="1" ht="62.25" customHeight="1">
      <c r="A34" s="207" t="s">
        <v>64</v>
      </c>
      <c r="B34" s="188" t="s">
        <v>123</v>
      </c>
      <c r="C34" s="195" t="s">
        <v>124</v>
      </c>
      <c r="D34" s="195" t="s">
        <v>125</v>
      </c>
      <c r="E34" s="188"/>
      <c r="F34" s="197">
        <v>9</v>
      </c>
      <c r="G34" s="200"/>
      <c r="H34" s="201"/>
      <c r="I34" s="328"/>
      <c r="J34" s="321">
        <f t="shared" si="0"/>
        <v>0</v>
      </c>
      <c r="K34" s="324"/>
      <c r="L34" s="319"/>
      <c r="M34" s="319"/>
      <c r="N34" s="319"/>
      <c r="O34" s="79"/>
      <c r="P34" s="79"/>
      <c r="Q34" s="79"/>
      <c r="R34" s="79"/>
    </row>
    <row r="35" spans="1:18" s="3" customFormat="1" ht="21" customHeight="1">
      <c r="A35" s="202" t="s">
        <v>134</v>
      </c>
      <c r="B35" s="208"/>
      <c r="C35" s="188" t="s">
        <v>67</v>
      </c>
      <c r="D35" s="196" t="s">
        <v>88</v>
      </c>
      <c r="E35" s="203">
        <v>0.58</v>
      </c>
      <c r="F35" s="204">
        <f>F34*E35</f>
        <v>5.22</v>
      </c>
      <c r="G35" s="204"/>
      <c r="H35" s="204"/>
      <c r="I35" s="320">
        <f>H35/F35</f>
        <v>0</v>
      </c>
      <c r="J35" s="321">
        <f t="shared" si="0"/>
        <v>0</v>
      </c>
      <c r="K35" s="324"/>
      <c r="L35" s="324"/>
      <c r="M35" s="322">
        <f>F35*0.001</f>
        <v>0.00522</v>
      </c>
      <c r="N35" s="324"/>
      <c r="O35" s="2"/>
      <c r="P35" s="2"/>
      <c r="Q35" s="2"/>
      <c r="R35" s="2"/>
    </row>
    <row r="36" spans="1:18" s="3" customFormat="1" ht="18.75" customHeight="1">
      <c r="A36" s="202" t="s">
        <v>135</v>
      </c>
      <c r="B36" s="208"/>
      <c r="C36" s="188" t="s">
        <v>68</v>
      </c>
      <c r="D36" s="188" t="s">
        <v>17</v>
      </c>
      <c r="E36" s="206">
        <v>0.005</v>
      </c>
      <c r="F36" s="200">
        <f>F34*E36</f>
        <v>0.045</v>
      </c>
      <c r="G36" s="200"/>
      <c r="H36" s="200"/>
      <c r="I36" s="328"/>
      <c r="J36" s="321">
        <f t="shared" si="0"/>
        <v>0</v>
      </c>
      <c r="K36" s="328">
        <f>H36</f>
        <v>0</v>
      </c>
      <c r="L36" s="308">
        <f>H36/F35*0.8</f>
        <v>0</v>
      </c>
      <c r="M36" s="324"/>
      <c r="N36" s="324"/>
      <c r="O36" s="2"/>
      <c r="P36" s="2"/>
      <c r="Q36" s="2"/>
      <c r="R36" s="2"/>
    </row>
    <row r="37" spans="1:18" s="4" customFormat="1" ht="19.5" customHeight="1">
      <c r="A37" s="202" t="s">
        <v>136</v>
      </c>
      <c r="B37" s="208"/>
      <c r="C37" s="188" t="s">
        <v>126</v>
      </c>
      <c r="D37" s="188" t="s">
        <v>125</v>
      </c>
      <c r="E37" s="188">
        <v>1.02</v>
      </c>
      <c r="F37" s="200">
        <f>F34*E37</f>
        <v>9.18</v>
      </c>
      <c r="G37" s="200"/>
      <c r="H37" s="200"/>
      <c r="I37" s="328"/>
      <c r="J37" s="321">
        <f t="shared" si="0"/>
        <v>0</v>
      </c>
      <c r="K37" s="324"/>
      <c r="L37" s="319"/>
      <c r="M37" s="319"/>
      <c r="N37" s="319"/>
      <c r="O37" s="79"/>
      <c r="P37" s="79"/>
      <c r="Q37" s="79"/>
      <c r="R37" s="79"/>
    </row>
    <row r="38" spans="1:18" s="3" customFormat="1" ht="25.5" customHeight="1">
      <c r="A38" s="202" t="s">
        <v>137</v>
      </c>
      <c r="B38" s="208"/>
      <c r="C38" s="188" t="s">
        <v>127</v>
      </c>
      <c r="D38" s="188" t="s">
        <v>28</v>
      </c>
      <c r="E38" s="188">
        <v>0.21</v>
      </c>
      <c r="F38" s="200">
        <f>F34*E38</f>
        <v>1.89</v>
      </c>
      <c r="G38" s="200"/>
      <c r="H38" s="200"/>
      <c r="I38" s="320">
        <f>H38/F38</f>
        <v>0</v>
      </c>
      <c r="J38" s="321">
        <f t="shared" si="0"/>
        <v>0</v>
      </c>
      <c r="K38" s="324"/>
      <c r="L38" s="324"/>
      <c r="M38" s="322">
        <f>F38*2.2</f>
        <v>4.158</v>
      </c>
      <c r="N38" s="324"/>
      <c r="O38" s="2"/>
      <c r="P38" s="2"/>
      <c r="Q38" s="2"/>
      <c r="R38" s="2"/>
    </row>
    <row r="39" spans="1:18" s="3" customFormat="1" ht="58.5" customHeight="1">
      <c r="A39" s="207" t="s">
        <v>30</v>
      </c>
      <c r="B39" s="188" t="s">
        <v>128</v>
      </c>
      <c r="C39" s="195" t="s">
        <v>152</v>
      </c>
      <c r="D39" s="195" t="s">
        <v>129</v>
      </c>
      <c r="E39" s="188"/>
      <c r="F39" s="209">
        <v>0.008</v>
      </c>
      <c r="G39" s="200"/>
      <c r="H39" s="201"/>
      <c r="I39" s="328"/>
      <c r="J39" s="321">
        <f t="shared" si="0"/>
        <v>0</v>
      </c>
      <c r="K39" s="328">
        <f>H39</f>
        <v>0</v>
      </c>
      <c r="L39" s="308">
        <f>H39/F38*0.8</f>
        <v>0</v>
      </c>
      <c r="M39" s="324"/>
      <c r="N39" s="324"/>
      <c r="O39" s="2"/>
      <c r="P39" s="2"/>
      <c r="Q39" s="2"/>
      <c r="R39" s="2"/>
    </row>
    <row r="40" spans="1:18" s="4" customFormat="1" ht="15.75" customHeight="1">
      <c r="A40" s="202" t="s">
        <v>138</v>
      </c>
      <c r="B40" s="208"/>
      <c r="C40" s="188" t="s">
        <v>67</v>
      </c>
      <c r="D40" s="196" t="s">
        <v>88</v>
      </c>
      <c r="E40" s="203">
        <v>20</v>
      </c>
      <c r="F40" s="204">
        <f>F39*E40</f>
        <v>0.16</v>
      </c>
      <c r="G40" s="204"/>
      <c r="H40" s="204"/>
      <c r="I40" s="328"/>
      <c r="J40" s="321">
        <f t="shared" si="0"/>
        <v>0</v>
      </c>
      <c r="K40" s="324"/>
      <c r="L40" s="319"/>
      <c r="M40" s="319"/>
      <c r="N40" s="319"/>
      <c r="O40" s="79"/>
      <c r="P40" s="79"/>
      <c r="Q40" s="79"/>
      <c r="R40" s="79"/>
    </row>
    <row r="41" spans="1:14" s="146" customFormat="1" ht="27.75" customHeight="1">
      <c r="A41" s="202" t="s">
        <v>139</v>
      </c>
      <c r="B41" s="208"/>
      <c r="C41" s="188" t="s">
        <v>90</v>
      </c>
      <c r="D41" s="188" t="s">
        <v>91</v>
      </c>
      <c r="E41" s="206">
        <v>44.8</v>
      </c>
      <c r="F41" s="200">
        <f>F39*E41</f>
        <v>0.3584</v>
      </c>
      <c r="G41" s="200"/>
      <c r="H41" s="200"/>
      <c r="I41" s="330"/>
      <c r="J41" s="321">
        <f t="shared" si="0"/>
        <v>0</v>
      </c>
      <c r="K41" s="330"/>
      <c r="L41" s="330"/>
      <c r="M41" s="330">
        <f>SUM(M10:M40)</f>
        <v>6.037131412200001</v>
      </c>
      <c r="N41" s="330"/>
    </row>
    <row r="42" spans="1:14" s="146" customFormat="1" ht="27.75" customHeight="1">
      <c r="A42" s="202" t="s">
        <v>140</v>
      </c>
      <c r="B42" s="208"/>
      <c r="C42" s="188" t="s">
        <v>146</v>
      </c>
      <c r="D42" s="188" t="s">
        <v>147</v>
      </c>
      <c r="E42" s="213">
        <v>1000</v>
      </c>
      <c r="F42" s="200">
        <f>F39*E42</f>
        <v>8</v>
      </c>
      <c r="G42" s="200"/>
      <c r="H42" s="200"/>
      <c r="I42" s="330"/>
      <c r="J42" s="321">
        <f t="shared" si="0"/>
        <v>0</v>
      </c>
      <c r="K42" s="330"/>
      <c r="L42" s="330"/>
      <c r="M42" s="330"/>
      <c r="N42" s="330"/>
    </row>
    <row r="43" spans="1:14" s="3" customFormat="1" ht="15.75" customHeight="1">
      <c r="A43" s="202" t="s">
        <v>145</v>
      </c>
      <c r="B43" s="208"/>
      <c r="C43" s="188" t="s">
        <v>127</v>
      </c>
      <c r="D43" s="188" t="s">
        <v>17</v>
      </c>
      <c r="E43" s="188">
        <v>0.21</v>
      </c>
      <c r="F43" s="206">
        <f>F39*E43</f>
        <v>0.00168</v>
      </c>
      <c r="G43" s="200"/>
      <c r="H43" s="200"/>
      <c r="I43" s="324"/>
      <c r="J43" s="321">
        <f t="shared" si="0"/>
        <v>0</v>
      </c>
      <c r="K43" s="324"/>
      <c r="L43" s="324"/>
      <c r="M43" s="324"/>
      <c r="N43" s="324"/>
    </row>
    <row r="44" spans="1:10" ht="15.75" customHeight="1">
      <c r="A44" s="155"/>
      <c r="B44" s="142"/>
      <c r="C44" s="87" t="s">
        <v>32</v>
      </c>
      <c r="D44" s="140" t="s">
        <v>17</v>
      </c>
      <c r="E44" s="331"/>
      <c r="F44" s="332"/>
      <c r="G44" s="331"/>
      <c r="H44" s="333"/>
      <c r="J44" s="321">
        <f t="shared" si="0"/>
        <v>0</v>
      </c>
    </row>
    <row r="45" spans="1:18" s="3" customFormat="1" ht="24" customHeight="1">
      <c r="A45" s="155"/>
      <c r="B45" s="142"/>
      <c r="C45" s="73" t="s">
        <v>56</v>
      </c>
      <c r="D45" s="140" t="s">
        <v>17</v>
      </c>
      <c r="E45" s="331"/>
      <c r="F45" s="334">
        <f>'[1]განმარტებითი ბარათი'!E4</f>
        <v>0.1</v>
      </c>
      <c r="G45" s="331"/>
      <c r="H45" s="335"/>
      <c r="I45" s="329">
        <f>H45/F45</f>
        <v>0</v>
      </c>
      <c r="J45" s="321">
        <f t="shared" si="0"/>
        <v>0</v>
      </c>
      <c r="K45" s="320"/>
      <c r="L45" s="324"/>
      <c r="M45" s="324"/>
      <c r="N45" s="324"/>
      <c r="O45" s="2"/>
      <c r="P45" s="2"/>
      <c r="Q45" s="2"/>
      <c r="R45" s="2"/>
    </row>
    <row r="46" spans="1:14" s="2" customFormat="1" ht="13.5" customHeight="1">
      <c r="A46" s="75"/>
      <c r="B46" s="76"/>
      <c r="C46" s="77" t="s">
        <v>31</v>
      </c>
      <c r="D46" s="78" t="s">
        <v>17</v>
      </c>
      <c r="E46" s="336"/>
      <c r="F46" s="336"/>
      <c r="G46" s="336"/>
      <c r="H46" s="337"/>
      <c r="I46" s="324"/>
      <c r="J46" s="321">
        <f t="shared" si="0"/>
        <v>0</v>
      </c>
      <c r="K46" s="320">
        <f>H46</f>
        <v>0</v>
      </c>
      <c r="L46" s="308">
        <f>H46/F45*0.8</f>
        <v>0</v>
      </c>
      <c r="M46" s="324"/>
      <c r="N46" s="324"/>
    </row>
    <row r="47" spans="1:18" s="3" customFormat="1" ht="13.5" customHeight="1">
      <c r="A47" s="74"/>
      <c r="B47" s="70"/>
      <c r="C47" s="69" t="s">
        <v>21</v>
      </c>
      <c r="D47" s="71" t="s">
        <v>17</v>
      </c>
      <c r="E47" s="338"/>
      <c r="F47" s="339">
        <f>'[1]განმარტებითი ბარათი'!E8</f>
        <v>0.08</v>
      </c>
      <c r="G47" s="338"/>
      <c r="H47" s="340"/>
      <c r="I47" s="324"/>
      <c r="J47" s="321">
        <f t="shared" si="0"/>
        <v>0</v>
      </c>
      <c r="K47" s="320"/>
      <c r="L47" s="324"/>
      <c r="M47" s="324"/>
      <c r="N47" s="324"/>
      <c r="O47" s="2"/>
      <c r="P47" s="2"/>
      <c r="Q47" s="2"/>
      <c r="R47" s="2"/>
    </row>
    <row r="48" spans="1:18" s="146" customFormat="1" ht="13.5" customHeight="1" thickBot="1">
      <c r="A48" s="80"/>
      <c r="B48" s="148"/>
      <c r="C48" s="149" t="s">
        <v>55</v>
      </c>
      <c r="D48" s="167" t="s">
        <v>17</v>
      </c>
      <c r="E48" s="341"/>
      <c r="F48" s="341"/>
      <c r="G48" s="341"/>
      <c r="H48" s="342"/>
      <c r="I48" s="330"/>
      <c r="J48" s="321">
        <f t="shared" si="0"/>
        <v>0</v>
      </c>
      <c r="K48" s="343"/>
      <c r="L48" s="330"/>
      <c r="M48" s="330"/>
      <c r="N48" s="330"/>
      <c r="O48" s="145"/>
      <c r="P48" s="145"/>
      <c r="Q48" s="145"/>
      <c r="R48" s="145"/>
    </row>
    <row r="49" spans="1:14" s="46" customFormat="1" ht="18.75" customHeight="1">
      <c r="A49" s="52"/>
      <c r="B49" s="53"/>
      <c r="C49" s="51"/>
      <c r="D49" s="54"/>
      <c r="E49" s="344"/>
      <c r="F49" s="344"/>
      <c r="G49" s="344"/>
      <c r="H49" s="345"/>
      <c r="I49" s="346"/>
      <c r="J49" s="346"/>
      <c r="K49" s="346"/>
      <c r="L49" s="346"/>
      <c r="M49" s="346"/>
      <c r="N49" s="346"/>
    </row>
    <row r="50" spans="1:8" ht="20.25" customHeight="1">
      <c r="A50" s="124"/>
      <c r="B50" s="67"/>
      <c r="C50" s="68" t="s">
        <v>19</v>
      </c>
      <c r="D50" s="297"/>
      <c r="E50" s="297"/>
      <c r="F50" s="297"/>
      <c r="G50" s="297"/>
      <c r="H50" s="347"/>
    </row>
    <row r="51" spans="1:8" ht="15.75">
      <c r="A51" s="11"/>
      <c r="C51" s="2"/>
      <c r="D51" s="2"/>
      <c r="E51" s="324"/>
      <c r="F51" s="348"/>
      <c r="G51" s="324"/>
      <c r="H51" s="349"/>
    </row>
    <row r="52" spans="3:8" ht="15.75">
      <c r="C52" s="2"/>
      <c r="D52" s="2"/>
      <c r="E52" s="324"/>
      <c r="F52" s="348"/>
      <c r="G52" s="324"/>
      <c r="H52" s="349"/>
    </row>
  </sheetData>
  <sheetProtection/>
  <mergeCells count="14">
    <mergeCell ref="G7:H7"/>
    <mergeCell ref="A7:A8"/>
    <mergeCell ref="F5:G5"/>
    <mergeCell ref="A4:H4"/>
    <mergeCell ref="D50:G50"/>
    <mergeCell ref="B7:B8"/>
    <mergeCell ref="C7:C8"/>
    <mergeCell ref="D7:D8"/>
    <mergeCell ref="A1:H1"/>
    <mergeCell ref="A2:H2"/>
    <mergeCell ref="A5:E5"/>
    <mergeCell ref="A3:H3"/>
    <mergeCell ref="E7:F7"/>
    <mergeCell ref="A6:H6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&amp;L&amp;"AcadNusx,обычный"&amp;8Suaxevis kulturis centris administraciuli Senobis reabilitacia&amp;R&amp;8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maia takidze</cp:lastModifiedBy>
  <cp:lastPrinted>2021-07-05T12:08:59Z</cp:lastPrinted>
  <dcterms:created xsi:type="dcterms:W3CDTF">1996-10-14T23:33:28Z</dcterms:created>
  <dcterms:modified xsi:type="dcterms:W3CDTF">2021-07-09T07:25:27Z</dcterms:modified>
  <cp:category/>
  <cp:version/>
  <cp:contentType/>
  <cp:contentStatus/>
</cp:coreProperties>
</file>